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leen\Desktop\Jane\Loans\"/>
    </mc:Choice>
  </mc:AlternateContent>
  <xr:revisionPtr revIDLastSave="0" documentId="13_ncr:1_{BDA45A2B-827A-4D14-BD54-654A01DC1262}" xr6:coauthVersionLast="34" xr6:coauthVersionMax="34" xr10:uidLastSave="{00000000-0000-0000-0000-000000000000}"/>
  <bookViews>
    <workbookView xWindow="0" yWindow="0" windowWidth="28800" windowHeight="11925" activeTab="1" xr2:uid="{00000000-000D-0000-FFFF-FFFF00000000}"/>
  </bookViews>
  <sheets>
    <sheet name="P&amp;L projection" sheetId="1" r:id="rId1"/>
    <sheet name="Personnel" sheetId="4" r:id="rId2"/>
    <sheet name="Use of Funds" sheetId="5" r:id="rId3"/>
  </sheets>
  <definedNames>
    <definedName name="_xlnm.Print_Area" localSheetId="0">'P&amp;L projection'!$A$1:$U$59</definedName>
    <definedName name="_xlnm.Print_Area" localSheetId="1">Personnel!$A$1:$T$20</definedName>
    <definedName name="_xlnm.Print_Titles" localSheetId="0">'P&amp;L projection'!$3:$3</definedName>
  </definedNames>
  <calcPr calcId="179021"/>
</workbook>
</file>

<file path=xl/calcChain.xml><?xml version="1.0" encoding="utf-8"?>
<calcChain xmlns="http://schemas.openxmlformats.org/spreadsheetml/2006/main">
  <c r="T9" i="4" l="1"/>
  <c r="T10" i="4"/>
  <c r="T11" i="4"/>
  <c r="T12" i="4"/>
  <c r="T13" i="4"/>
  <c r="S9" i="4"/>
  <c r="S10" i="4"/>
  <c r="S11" i="4"/>
  <c r="S12" i="4"/>
  <c r="S13" i="4"/>
  <c r="D38" i="5" l="1"/>
  <c r="D39" i="5"/>
  <c r="D31" i="5"/>
  <c r="D32" i="5"/>
  <c r="D23" i="5"/>
  <c r="D24" i="5"/>
  <c r="D14" i="5"/>
  <c r="D15" i="5"/>
  <c r="D16" i="5"/>
  <c r="D6" i="5"/>
  <c r="D7" i="5"/>
  <c r="D8" i="5"/>
  <c r="D9" i="5"/>
  <c r="D41" i="5"/>
  <c r="D17" i="5"/>
  <c r="D21" i="5"/>
  <c r="D22" i="5"/>
  <c r="D25" i="5"/>
  <c r="D29" i="5"/>
  <c r="D30" i="5"/>
  <c r="D33" i="5"/>
  <c r="D37" i="5"/>
  <c r="D40" i="5"/>
  <c r="D13" i="5"/>
  <c r="D5" i="5"/>
  <c r="F6" i="4"/>
  <c r="G6" i="4" s="1"/>
  <c r="H6" i="4" s="1"/>
  <c r="I6" i="4" s="1"/>
  <c r="J6" i="4" s="1"/>
  <c r="K6" i="4" s="1"/>
  <c r="L6" i="4" s="1"/>
  <c r="F7" i="4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S7" i="4" s="1"/>
  <c r="T7" i="4" s="1"/>
  <c r="F8" i="4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S8" i="4" s="1"/>
  <c r="T8" i="4" s="1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F10" i="4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F11" i="4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F13" i="4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D42" i="5" l="1"/>
  <c r="D34" i="5"/>
  <c r="D26" i="5"/>
  <c r="D18" i="5"/>
  <c r="D10" i="5"/>
  <c r="D44" i="5" l="1"/>
  <c r="B47" i="5" s="1"/>
  <c r="B50" i="5" s="1"/>
  <c r="B15" i="4"/>
  <c r="E11" i="4"/>
  <c r="E12" i="4"/>
  <c r="E13" i="4"/>
  <c r="E6" i="4"/>
  <c r="M6" i="4" s="1"/>
  <c r="N6" i="4" s="1"/>
  <c r="O6" i="4" s="1"/>
  <c r="P6" i="4" s="1"/>
  <c r="Q6" i="4" s="1"/>
  <c r="S6" i="4" s="1"/>
  <c r="T6" i="4" s="1"/>
  <c r="E5" i="4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S5" i="4" s="1"/>
  <c r="T5" i="4" s="1"/>
  <c r="E7" i="4"/>
  <c r="E8" i="4"/>
  <c r="E9" i="4"/>
  <c r="E10" i="4"/>
  <c r="E4" i="4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S4" i="4" s="1"/>
  <c r="T4" i="4" s="1"/>
  <c r="R4" i="4" l="1"/>
  <c r="P14" i="4"/>
  <c r="M24" i="1" s="1"/>
  <c r="M25" i="1" s="1"/>
  <c r="H14" i="4"/>
  <c r="E24" i="1" s="1"/>
  <c r="E25" i="1" s="1"/>
  <c r="S14" i="4"/>
  <c r="Q24" i="1" s="1"/>
  <c r="Q25" i="1" s="1"/>
  <c r="K14" i="4"/>
  <c r="H24" i="1" s="1"/>
  <c r="H25" i="1" s="1"/>
  <c r="O14" i="4"/>
  <c r="L24" i="1" s="1"/>
  <c r="L25" i="1" s="1"/>
  <c r="L14" i="4"/>
  <c r="I24" i="1" s="1"/>
  <c r="I25" i="1" s="1"/>
  <c r="F14" i="4"/>
  <c r="C24" i="1" s="1"/>
  <c r="C25" i="1" s="1"/>
  <c r="J14" i="4"/>
  <c r="G24" i="1" s="1"/>
  <c r="G25" i="1" s="1"/>
  <c r="G14" i="4"/>
  <c r="D24" i="1" s="1"/>
  <c r="D25" i="1" s="1"/>
  <c r="M14" i="4"/>
  <c r="J24" i="1" s="1"/>
  <c r="J25" i="1" s="1"/>
  <c r="N14" i="4"/>
  <c r="K24" i="1" s="1"/>
  <c r="K25" i="1" s="1"/>
  <c r="Q14" i="4"/>
  <c r="N24" i="1" s="1"/>
  <c r="N25" i="1" s="1"/>
  <c r="I15" i="4"/>
  <c r="F47" i="1" s="1"/>
  <c r="I14" i="4"/>
  <c r="F24" i="1" s="1"/>
  <c r="F25" i="1" s="1"/>
  <c r="R13" i="4"/>
  <c r="R12" i="4"/>
  <c r="R11" i="4"/>
  <c r="H15" i="4"/>
  <c r="E47" i="1" s="1"/>
  <c r="M15" i="4"/>
  <c r="J47" i="1" s="1"/>
  <c r="N15" i="4"/>
  <c r="K47" i="1" s="1"/>
  <c r="P15" i="4"/>
  <c r="M47" i="1" s="1"/>
  <c r="F15" i="4"/>
  <c r="L15" i="4"/>
  <c r="I47" i="1" s="1"/>
  <c r="O15" i="4"/>
  <c r="L47" i="1" s="1"/>
  <c r="K15" i="4"/>
  <c r="H47" i="1" s="1"/>
  <c r="Q15" i="4"/>
  <c r="N47" i="1" s="1"/>
  <c r="G15" i="4"/>
  <c r="D47" i="1" s="1"/>
  <c r="J15" i="4"/>
  <c r="G47" i="1" s="1"/>
  <c r="R6" i="4"/>
  <c r="R9" i="4"/>
  <c r="R7" i="4"/>
  <c r="R10" i="4"/>
  <c r="R8" i="4"/>
  <c r="R5" i="4"/>
  <c r="T14" i="4" l="1"/>
  <c r="S24" i="1" s="1"/>
  <c r="S25" i="1" s="1"/>
  <c r="C47" i="1"/>
  <c r="R15" i="4"/>
  <c r="T15" i="4" s="1"/>
  <c r="R14" i="4"/>
  <c r="O24" i="1" s="1"/>
  <c r="O47" i="1" l="1"/>
  <c r="S15" i="4"/>
  <c r="Q47" i="1" s="1"/>
  <c r="S47" i="1"/>
  <c r="O36" i="1"/>
  <c r="O35" i="1"/>
  <c r="O33" i="1"/>
  <c r="O26" i="1"/>
  <c r="Q18" i="1" l="1"/>
  <c r="S18" i="1" l="1"/>
  <c r="O42" i="1"/>
  <c r="O41" i="1"/>
  <c r="O40" i="1"/>
  <c r="O39" i="1"/>
  <c r="O38" i="1"/>
  <c r="O28" i="1"/>
  <c r="O31" i="1"/>
  <c r="O27" i="1"/>
  <c r="O37" i="1"/>
  <c r="O32" i="1"/>
  <c r="O30" i="1"/>
  <c r="O29" i="1"/>
  <c r="O25" i="1"/>
  <c r="O17" i="1"/>
  <c r="O16" i="1"/>
  <c r="O15" i="1"/>
  <c r="O14" i="1"/>
  <c r="O13" i="1"/>
  <c r="O9" i="1"/>
  <c r="O8" i="1"/>
  <c r="O7" i="1"/>
  <c r="O6" i="1"/>
  <c r="O5" i="1"/>
  <c r="Q5" i="1" s="1"/>
  <c r="N10" i="1"/>
  <c r="N34" i="1" s="1"/>
  <c r="M10" i="1"/>
  <c r="M34" i="1" s="1"/>
  <c r="L10" i="1"/>
  <c r="L34" i="1" s="1"/>
  <c r="K10" i="1"/>
  <c r="K34" i="1" s="1"/>
  <c r="J10" i="1"/>
  <c r="J34" i="1" s="1"/>
  <c r="I10" i="1"/>
  <c r="I34" i="1" s="1"/>
  <c r="H10" i="1"/>
  <c r="H34" i="1" s="1"/>
  <c r="G10" i="1"/>
  <c r="G34" i="1" s="1"/>
  <c r="F10" i="1"/>
  <c r="F34" i="1" s="1"/>
  <c r="F18" i="1"/>
  <c r="E10" i="1"/>
  <c r="E34" i="1" s="1"/>
  <c r="E18" i="1"/>
  <c r="D10" i="1"/>
  <c r="D18" i="1"/>
  <c r="C10" i="1"/>
  <c r="C18" i="1"/>
  <c r="N18" i="1"/>
  <c r="M18" i="1"/>
  <c r="L18" i="1"/>
  <c r="K18" i="1"/>
  <c r="J18" i="1"/>
  <c r="I18" i="1"/>
  <c r="H18" i="1"/>
  <c r="G18" i="1"/>
  <c r="D21" i="1" l="1"/>
  <c r="D34" i="1"/>
  <c r="C21" i="1"/>
  <c r="C34" i="1"/>
  <c r="F43" i="1"/>
  <c r="F21" i="1"/>
  <c r="J43" i="1"/>
  <c r="J21" i="1"/>
  <c r="N43" i="1"/>
  <c r="G43" i="1"/>
  <c r="G21" i="1"/>
  <c r="K43" i="1"/>
  <c r="K21" i="1"/>
  <c r="E43" i="1"/>
  <c r="E21" i="1"/>
  <c r="H43" i="1"/>
  <c r="H21" i="1"/>
  <c r="L43" i="1"/>
  <c r="L21" i="1"/>
  <c r="I43" i="1"/>
  <c r="I21" i="1"/>
  <c r="M43" i="1"/>
  <c r="M21" i="1"/>
  <c r="C43" i="1"/>
  <c r="C20" i="1"/>
  <c r="D20" i="1"/>
  <c r="D43" i="1"/>
  <c r="S5" i="1"/>
  <c r="R13" i="1"/>
  <c r="P17" i="1"/>
  <c r="Q9" i="1"/>
  <c r="P14" i="1"/>
  <c r="Q6" i="1"/>
  <c r="P15" i="1"/>
  <c r="Q7" i="1"/>
  <c r="P13" i="1"/>
  <c r="P16" i="1"/>
  <c r="Q8" i="1"/>
  <c r="J20" i="1"/>
  <c r="N20" i="1"/>
  <c r="N21" i="1" s="1"/>
  <c r="L20" i="1"/>
  <c r="H20" i="1"/>
  <c r="K20" i="1"/>
  <c r="I20" i="1"/>
  <c r="M20" i="1"/>
  <c r="F20" i="1"/>
  <c r="E20" i="1"/>
  <c r="O18" i="1"/>
  <c r="O10" i="1"/>
  <c r="G20" i="1"/>
  <c r="C45" i="1" l="1"/>
  <c r="P25" i="1"/>
  <c r="P20" i="1"/>
  <c r="O34" i="1"/>
  <c r="O43" i="1" s="1"/>
  <c r="P43" i="1" s="1"/>
  <c r="H45" i="1"/>
  <c r="E45" i="1"/>
  <c r="L45" i="1"/>
  <c r="M45" i="1"/>
  <c r="J45" i="1"/>
  <c r="I45" i="1"/>
  <c r="K45" i="1"/>
  <c r="G45" i="1"/>
  <c r="F45" i="1"/>
  <c r="N45" i="1"/>
  <c r="D45" i="1"/>
  <c r="P27" i="1"/>
  <c r="S8" i="1"/>
  <c r="T16" i="1" s="1"/>
  <c r="R16" i="1"/>
  <c r="S9" i="1"/>
  <c r="T17" i="1" s="1"/>
  <c r="R17" i="1"/>
  <c r="Q10" i="1"/>
  <c r="Q34" i="1" s="1"/>
  <c r="P42" i="1"/>
  <c r="S6" i="1"/>
  <c r="T14" i="1" s="1"/>
  <c r="R14" i="1"/>
  <c r="P38" i="1"/>
  <c r="P37" i="1"/>
  <c r="S7" i="1"/>
  <c r="T15" i="1" s="1"/>
  <c r="R15" i="1"/>
  <c r="T13" i="1"/>
  <c r="P31" i="1"/>
  <c r="P40" i="1"/>
  <c r="P36" i="1"/>
  <c r="P35" i="1"/>
  <c r="P33" i="1"/>
  <c r="P34" i="1"/>
  <c r="P28" i="1"/>
  <c r="P26" i="1"/>
  <c r="P29" i="1"/>
  <c r="P32" i="1"/>
  <c r="P8" i="1"/>
  <c r="P30" i="1"/>
  <c r="P5" i="1"/>
  <c r="P39" i="1"/>
  <c r="P24" i="1"/>
  <c r="O20" i="1"/>
  <c r="O21" i="1" s="1"/>
  <c r="P18" i="1"/>
  <c r="P41" i="1"/>
  <c r="P6" i="1"/>
  <c r="P7" i="1"/>
  <c r="P9" i="1"/>
  <c r="O45" i="1" l="1"/>
  <c r="S10" i="1"/>
  <c r="S34" i="1" s="1"/>
  <c r="R26" i="1"/>
  <c r="Q43" i="1"/>
  <c r="R41" i="1"/>
  <c r="R37" i="1"/>
  <c r="R20" i="1"/>
  <c r="Q20" i="1"/>
  <c r="Q21" i="1" s="1"/>
  <c r="R28" i="1"/>
  <c r="R18" i="1"/>
  <c r="R36" i="1"/>
  <c r="R34" i="1"/>
  <c r="R39" i="1"/>
  <c r="R32" i="1"/>
  <c r="R9" i="1"/>
  <c r="R27" i="1"/>
  <c r="R35" i="1"/>
  <c r="R38" i="1"/>
  <c r="R29" i="1"/>
  <c r="R7" i="1"/>
  <c r="R42" i="1"/>
  <c r="R30" i="1"/>
  <c r="R8" i="1"/>
  <c r="R33" i="1"/>
  <c r="R43" i="1"/>
  <c r="R31" i="1"/>
  <c r="R25" i="1"/>
  <c r="R5" i="1"/>
  <c r="R40" i="1"/>
  <c r="R24" i="1"/>
  <c r="R6" i="1"/>
  <c r="P10" i="1"/>
  <c r="P45" i="1" l="1"/>
  <c r="Q45" i="1"/>
  <c r="R10" i="1"/>
  <c r="T26" i="1"/>
  <c r="T36" i="1"/>
  <c r="T28" i="1"/>
  <c r="T18" i="1"/>
  <c r="T41" i="1"/>
  <c r="T37" i="1"/>
  <c r="T35" i="1"/>
  <c r="T33" i="1"/>
  <c r="T42" i="1"/>
  <c r="T27" i="1"/>
  <c r="T8" i="1"/>
  <c r="T39" i="1"/>
  <c r="T32" i="1"/>
  <c r="T9" i="1"/>
  <c r="S43" i="1"/>
  <c r="T43" i="1" s="1"/>
  <c r="T7" i="1"/>
  <c r="T40" i="1"/>
  <c r="T30" i="1"/>
  <c r="T6" i="1"/>
  <c r="T38" i="1"/>
  <c r="T29" i="1"/>
  <c r="T5" i="1"/>
  <c r="T34" i="1"/>
  <c r="S20" i="1"/>
  <c r="S21" i="1" s="1"/>
  <c r="T24" i="1"/>
  <c r="T31" i="1"/>
  <c r="T25" i="1"/>
  <c r="R45" i="1" l="1"/>
  <c r="T20" i="1"/>
  <c r="S45" i="1"/>
  <c r="T10" i="1"/>
  <c r="T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</author>
  </authors>
  <commentList>
    <comment ref="A26" authorId="0" shapeId="0" xr:uid="{69530761-9270-498A-BC50-101F820A6C51}">
      <text>
        <r>
          <rPr>
            <b/>
            <sz val="9"/>
            <color indexed="81"/>
            <rFont val="Tahoma"/>
            <charset val="1"/>
          </rPr>
          <t>W9/1099/Contract</t>
        </r>
      </text>
    </comment>
  </commentList>
</comments>
</file>

<file path=xl/sharedStrings.xml><?xml version="1.0" encoding="utf-8"?>
<sst xmlns="http://schemas.openxmlformats.org/spreadsheetml/2006/main" count="160" uniqueCount="101">
  <si>
    <t xml:space="preserve">   %</t>
  </si>
  <si>
    <t>Category 3</t>
  </si>
  <si>
    <t>Category 4</t>
  </si>
  <si>
    <t>Category 5</t>
  </si>
  <si>
    <t>Supplies (office and operating)</t>
  </si>
  <si>
    <t>Repairs and maintenance</t>
  </si>
  <si>
    <t>Advertising</t>
  </si>
  <si>
    <t>Accounting and legal</t>
  </si>
  <si>
    <t>Telephone</t>
  </si>
  <si>
    <t>Insurance</t>
  </si>
  <si>
    <t>Misc. (unspecified)</t>
  </si>
  <si>
    <t>Total Expenses</t>
  </si>
  <si>
    <t>Revenue (Sales)</t>
  </si>
  <si>
    <t>Gross Profit</t>
  </si>
  <si>
    <t>Expenses</t>
  </si>
  <si>
    <t>Other expenses 3 (specify)</t>
  </si>
  <si>
    <t>Other expenses 2 (specify)</t>
  </si>
  <si>
    <t>Other expenses 1 (specify)</t>
  </si>
  <si>
    <t>YEAR 2</t>
  </si>
  <si>
    <t>YEAR 3</t>
  </si>
  <si>
    <t>YEAR 1</t>
  </si>
  <si>
    <t>Category 1</t>
  </si>
  <si>
    <t>Category 2</t>
  </si>
  <si>
    <t xml:space="preserve">Outside services </t>
  </si>
  <si>
    <t>Car and delivery</t>
  </si>
  <si>
    <t>a</t>
  </si>
  <si>
    <t>footnotes</t>
  </si>
  <si>
    <t>Payroll taxes</t>
  </si>
  <si>
    <t>Credit card processor</t>
  </si>
  <si>
    <t>{Company Name} - Projections</t>
  </si>
  <si>
    <t>Digital marketing</t>
  </si>
  <si>
    <t>Travel and entertainment</t>
  </si>
  <si>
    <t>Rent</t>
  </si>
  <si>
    <t>Utilities (electric and gas)</t>
  </si>
  <si>
    <t>Cost of Goods Sold</t>
  </si>
  <si>
    <t>Total CoGS</t>
  </si>
  <si>
    <t>Total Revenue</t>
  </si>
  <si>
    <t>Gross Profit Percent</t>
  </si>
  <si>
    <t>Job Title</t>
  </si>
  <si>
    <t>Number of Employees</t>
  </si>
  <si>
    <t>Total</t>
  </si>
  <si>
    <t>Year 2</t>
  </si>
  <si>
    <t>Cost</t>
  </si>
  <si>
    <t>Units/Months</t>
  </si>
  <si>
    <t>b</t>
  </si>
  <si>
    <t>c</t>
  </si>
  <si>
    <t>d</t>
  </si>
  <si>
    <t>Year 1</t>
  </si>
  <si>
    <t>Year 3</t>
  </si>
  <si>
    <t>Annual Salary per Employee</t>
  </si>
  <si>
    <t>Monthly Salary per Employee</t>
  </si>
  <si>
    <t>Footnote:</t>
  </si>
  <si>
    <t>Sample Employee 1</t>
  </si>
  <si>
    <t>Sample Employee 2</t>
  </si>
  <si>
    <t>Sample Employee 3</t>
  </si>
  <si>
    <t>Headcount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</si>
  <si>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</si>
  <si>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</si>
  <si>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</si>
  <si>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</si>
  <si>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</si>
  <si>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</si>
  <si>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</si>
  <si>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</si>
  <si>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</si>
  <si>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</si>
  <si>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</si>
  <si>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</si>
  <si>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Operating Income/EBITDA</t>
  </si>
  <si>
    <t>(b) See personnel tab</t>
  </si>
  <si>
    <t>Footnotes {Sample Footnotes}</t>
  </si>
  <si>
    <t>Sample Employee 4</t>
  </si>
  <si>
    <t>Sample Employee 5</t>
  </si>
  <si>
    <t>Hire Date</t>
  </si>
  <si>
    <t>Working Capital</t>
  </si>
  <si>
    <t>Purchase of Equipment</t>
  </si>
  <si>
    <t>Expansion</t>
  </si>
  <si>
    <t>Other</t>
  </si>
  <si>
    <t>Purchase of Inventory</t>
  </si>
  <si>
    <t>Loan Amount</t>
  </si>
  <si>
    <t>Payment Per Month</t>
  </si>
  <si>
    <t>APR</t>
  </si>
  <si>
    <t>Personnel expense</t>
  </si>
  <si>
    <t>Fill in shaded cells.</t>
  </si>
  <si>
    <t>(a)</t>
  </si>
  <si>
    <t>Footnotes:</t>
  </si>
  <si>
    <t xml:space="preserve">(e) </t>
  </si>
  <si>
    <t>(b)</t>
  </si>
  <si>
    <t xml:space="preserve">(c) </t>
  </si>
  <si>
    <t>(b) This is only an estimate based on total</t>
  </si>
  <si>
    <t>This does not guarantee the loan amount. It provides an estimate of monthly payment based off the Use of Funds.</t>
  </si>
  <si>
    <t>Percent raise increase =</t>
  </si>
  <si>
    <t>Assumes employees hired at start of year 2 and 3</t>
  </si>
  <si>
    <t>Sample salaries</t>
  </si>
  <si>
    <t>Running 12 Months</t>
  </si>
  <si>
    <t>Years</t>
  </si>
  <si>
    <t>(a) MBF's loan amortize over a maximum of 5 years</t>
  </si>
  <si>
    <t>(d) Credit card processor estimated</t>
  </si>
  <si>
    <t>(c) Payroll tax estimated</t>
  </si>
  <si>
    <t>(a) Revenue Growth Year 2 &amp; 3</t>
  </si>
  <si>
    <r>
      <rPr>
        <b/>
        <sz val="10"/>
        <rFont val="Verdana"/>
        <family val="2"/>
      </rPr>
      <t>Fill in the shaded cells.</t>
    </r>
    <r>
      <rPr>
        <sz val="10"/>
        <rFont val="Verdana"/>
        <family val="2"/>
      </rPr>
      <t xml:space="preserve"> Adjust the first year monthly start dates, salary, and number of employeees as necessary. Put "Month 1" for hire date for your current employees.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</si>
</sst>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Font="1" applyFill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4" fontId="3" fillId="2" borderId="6" xfId="2" applyFont="1" applyFill="1" applyBorder="1" applyAlignment="1">
      <alignment horizontal="center"/>
    </xf>
    <xf numFmtId="44" fontId="3" fillId="2" borderId="6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4" fontId="4" fillId="2" borderId="0" xfId="2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44" fontId="3" fillId="2" borderId="0" xfId="2" applyFont="1" applyFill="1" applyAlignment="1">
      <alignment horizontal="center"/>
    </xf>
    <xf numFmtId="44" fontId="3" fillId="2" borderId="0" xfId="2" applyFont="1" applyFill="1"/>
    <xf numFmtId="9" fontId="3" fillId="2" borderId="0" xfId="0" applyNumberFormat="1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17" fontId="4" fillId="0" borderId="1" xfId="0" applyNumberFormat="1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 wrapText="1"/>
    </xf>
    <xf numFmtId="9" fontId="4" fillId="0" borderId="16" xfId="0" applyNumberFormat="1" applyFont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/>
    <xf numFmtId="3" fontId="3" fillId="0" borderId="0" xfId="0" applyNumberFormat="1" applyFont="1" applyAlignment="1">
      <alignment wrapText="1"/>
    </xf>
    <xf numFmtId="0" fontId="3" fillId="0" borderId="2" xfId="0" applyFont="1" applyBorder="1" applyAlignment="1"/>
    <xf numFmtId="3" fontId="3" fillId="0" borderId="5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horizontal="left" indent="1"/>
    </xf>
    <xf numFmtId="3" fontId="3" fillId="0" borderId="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9" fontId="3" fillId="0" borderId="6" xfId="1" applyFont="1" applyBorder="1" applyAlignment="1">
      <alignment horizontal="right" wrapText="1"/>
    </xf>
    <xf numFmtId="9" fontId="3" fillId="0" borderId="2" xfId="1" applyFont="1" applyBorder="1" applyAlignment="1">
      <alignment horizontal="right" wrapText="1"/>
    </xf>
    <xf numFmtId="0" fontId="3" fillId="0" borderId="10" xfId="0" applyFont="1" applyBorder="1" applyAlignment="1"/>
    <xf numFmtId="0" fontId="4" fillId="0" borderId="6" xfId="0" applyFont="1" applyBorder="1" applyAlignment="1"/>
    <xf numFmtId="3" fontId="3" fillId="0" borderId="0" xfId="0" applyNumberFormat="1" applyFont="1" applyAlignment="1"/>
    <xf numFmtId="0" fontId="4" fillId="0" borderId="0" xfId="0" applyFont="1" applyBorder="1" applyAlignment="1"/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1" xfId="0" applyFont="1" applyBorder="1" applyAlignment="1" applyProtection="1">
      <alignment horizontal="center" vertical="center" textRotation="90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 wrapText="1"/>
    </xf>
    <xf numFmtId="44" fontId="3" fillId="2" borderId="2" xfId="0" applyNumberFormat="1" applyFont="1" applyFill="1" applyBorder="1"/>
    <xf numFmtId="0" fontId="4" fillId="2" borderId="19" xfId="2" applyNumberFormat="1" applyFont="1" applyFill="1" applyBorder="1" applyAlignment="1">
      <alignment horizontal="center" vertical="center" wrapText="1"/>
    </xf>
    <xf numFmtId="44" fontId="3" fillId="2" borderId="20" xfId="2" applyFont="1" applyFill="1" applyBorder="1"/>
    <xf numFmtId="44" fontId="3" fillId="2" borderId="20" xfId="0" applyNumberFormat="1" applyFont="1" applyFill="1" applyBorder="1"/>
    <xf numFmtId="1" fontId="5" fillId="2" borderId="21" xfId="0" applyNumberFormat="1" applyFont="1" applyFill="1" applyBorder="1" applyAlignment="1">
      <alignment horizontal="center"/>
    </xf>
    <xf numFmtId="1" fontId="3" fillId="0" borderId="6" xfId="0" applyNumberFormat="1" applyFont="1" applyFill="1" applyBorder="1"/>
    <xf numFmtId="1" fontId="3" fillId="0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3" fillId="2" borderId="0" xfId="0" applyNumberFormat="1" applyFont="1" applyFill="1"/>
    <xf numFmtId="44" fontId="3" fillId="2" borderId="0" xfId="0" applyNumberFormat="1" applyFont="1" applyFill="1"/>
    <xf numFmtId="0" fontId="3" fillId="3" borderId="4" xfId="0" applyFont="1" applyFill="1" applyBorder="1"/>
    <xf numFmtId="0" fontId="3" fillId="3" borderId="6" xfId="0" applyFont="1" applyFill="1" applyBorder="1" applyAlignment="1">
      <alignment horizontal="center"/>
    </xf>
    <xf numFmtId="44" fontId="3" fillId="3" borderId="6" xfId="2" applyFont="1" applyFill="1" applyBorder="1" applyAlignment="1">
      <alignment horizontal="center"/>
    </xf>
    <xf numFmtId="0" fontId="3" fillId="3" borderId="6" xfId="0" applyFont="1" applyFill="1" applyBorder="1"/>
    <xf numFmtId="44" fontId="3" fillId="3" borderId="6" xfId="2" applyFont="1" applyFill="1" applyBorder="1"/>
    <xf numFmtId="1" fontId="3" fillId="3" borderId="6" xfId="2" applyNumberFormat="1" applyFont="1" applyFill="1" applyBorder="1" applyAlignment="1">
      <alignment horizontal="center"/>
    </xf>
    <xf numFmtId="0" fontId="3" fillId="3" borderId="1" xfId="0" applyFont="1" applyFill="1" applyBorder="1"/>
    <xf numFmtId="44" fontId="3" fillId="3" borderId="1" xfId="2" applyFont="1" applyFill="1" applyBorder="1"/>
    <xf numFmtId="0" fontId="3" fillId="3" borderId="7" xfId="0" applyFont="1" applyFill="1" applyBorder="1"/>
    <xf numFmtId="0" fontId="4" fillId="2" borderId="23" xfId="0" applyFont="1" applyFill="1" applyBorder="1" applyAlignment="1"/>
    <xf numFmtId="0" fontId="4" fillId="2" borderId="5" xfId="2" applyNumberFormat="1" applyFont="1" applyFill="1" applyBorder="1"/>
    <xf numFmtId="0" fontId="4" fillId="2" borderId="5" xfId="0" applyFont="1" applyFill="1" applyBorder="1"/>
    <xf numFmtId="44" fontId="4" fillId="2" borderId="8" xfId="2" applyFont="1" applyFill="1" applyBorder="1"/>
    <xf numFmtId="44" fontId="3" fillId="2" borderId="2" xfId="2" applyFont="1" applyFill="1" applyBorder="1"/>
    <xf numFmtId="0" fontId="3" fillId="2" borderId="7" xfId="0" applyFont="1" applyFill="1" applyBorder="1" applyAlignment="1">
      <alignment horizontal="left" indent="1"/>
    </xf>
    <xf numFmtId="0" fontId="3" fillId="2" borderId="1" xfId="0" applyNumberFormat="1" applyFont="1" applyFill="1" applyBorder="1"/>
    <xf numFmtId="0" fontId="3" fillId="2" borderId="1" xfId="0" applyFont="1" applyFill="1" applyBorder="1"/>
    <xf numFmtId="44" fontId="3" fillId="2" borderId="10" xfId="0" applyNumberFormat="1" applyFont="1" applyFill="1" applyBorder="1"/>
    <xf numFmtId="0" fontId="4" fillId="2" borderId="22" xfId="0" applyFont="1" applyFill="1" applyBorder="1" applyAlignment="1">
      <alignment horizontal="left" indent="1"/>
    </xf>
    <xf numFmtId="0" fontId="4" fillId="2" borderId="22" xfId="0" applyNumberFormat="1" applyFont="1" applyFill="1" applyBorder="1"/>
    <xf numFmtId="0" fontId="4" fillId="2" borderId="22" xfId="0" applyFont="1" applyFill="1" applyBorder="1"/>
    <xf numFmtId="44" fontId="4" fillId="2" borderId="22" xfId="2" applyFont="1" applyFill="1" applyBorder="1"/>
    <xf numFmtId="0" fontId="4" fillId="2" borderId="3" xfId="0" applyFont="1" applyFill="1" applyBorder="1" applyAlignment="1"/>
    <xf numFmtId="44" fontId="3" fillId="2" borderId="10" xfId="2" applyFont="1" applyFill="1" applyBorder="1"/>
    <xf numFmtId="0" fontId="3" fillId="2" borderId="22" xfId="0" applyNumberFormat="1" applyFont="1" applyFill="1" applyBorder="1"/>
    <xf numFmtId="0" fontId="3" fillId="2" borderId="22" xfId="0" applyFont="1" applyFill="1" applyBorder="1"/>
    <xf numFmtId="44" fontId="3" fillId="2" borderId="22" xfId="2" applyFont="1" applyFill="1" applyBorder="1"/>
    <xf numFmtId="0" fontId="3" fillId="2" borderId="2" xfId="0" applyFont="1" applyFill="1" applyBorder="1"/>
    <xf numFmtId="44" fontId="3" fillId="2" borderId="3" xfId="2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44" fontId="4" fillId="2" borderId="5" xfId="2" applyFont="1" applyFill="1" applyBorder="1"/>
    <xf numFmtId="0" fontId="4" fillId="2" borderId="6" xfId="0" applyFont="1" applyFill="1" applyBorder="1"/>
    <xf numFmtId="9" fontId="3" fillId="2" borderId="6" xfId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3" fillId="2" borderId="0" xfId="0" applyFont="1" applyFill="1" applyAlignment="1"/>
    <xf numFmtId="9" fontId="3" fillId="2" borderId="6" xfId="0" applyNumberFormat="1" applyFont="1" applyFill="1" applyBorder="1" applyAlignment="1">
      <alignment horizontal="left"/>
    </xf>
    <xf numFmtId="9" fontId="3" fillId="0" borderId="6" xfId="0" applyNumberFormat="1" applyFont="1" applyBorder="1" applyAlignment="1">
      <alignment horizontal="left"/>
    </xf>
    <xf numFmtId="9" fontId="3" fillId="3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3" fontId="3" fillId="0" borderId="17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9" fontId="3" fillId="0" borderId="11" xfId="1" applyFont="1" applyBorder="1" applyAlignment="1">
      <alignment horizontal="center" wrapText="1"/>
    </xf>
    <xf numFmtId="9" fontId="3" fillId="0" borderId="12" xfId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 wrapText="1"/>
    </xf>
  </cellXfs>
  <cellStyles count="3">
    <cellStyle name="Currency" xfId="2" builtinId="4"/>
    <cellStyle name="Normal" xfId="0" builtinId="0"/>
    <cellStyle name="Percent" xfId="1" builtinId="5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alignment horizontal="left" vertical="bottom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alignment horizontal="left" vertical="bottom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alignment horizontal="left" vertical="bottom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DAEEFE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AEEFE"/>
      <color rgb="FFE8F4FE"/>
      <color rgb="FFEBF5FF"/>
      <color rgb="FFEBF9FF"/>
      <color rgb="FFEBFCFF"/>
      <color rgb="FFF3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CD9814F-C437-4B80-B243-B1A6821D73FD}" name="Table4" displayName="Table4" ref="A3:T14" totalsRowCount="1" headerRowDxfId="110" dataDxfId="109" totalsRowDxfId="107" tableBorderDxfId="108">
  <tableColumns count="20">
    <tableColumn id="1" xr3:uid="{9BBC539C-9A8D-4265-BFBF-33B3E03E44A6}" name="Job Title" totalsRowLabel="Total" dataDxfId="106" totalsRowDxfId="105"/>
    <tableColumn id="2" xr3:uid="{F40C1216-47FA-4FD1-842D-73F252A0B38A}" name="Number of Employees" dataDxfId="104" totalsRowDxfId="103"/>
    <tableColumn id="20" xr3:uid="{40E4DA1C-AEC5-4B92-BE73-247F0BA55682}" name="Hire Date" dataDxfId="102" totalsRowDxfId="101"/>
    <tableColumn id="3" xr3:uid="{F1244B8C-A60F-4046-8F7D-EC37982C8B2E}" name="Annual Salary per Employee" dataDxfId="100" totalsRowDxfId="99" dataCellStyle="Currency"/>
    <tableColumn id="4" xr3:uid="{01852D13-3DA0-4628-9C6D-C965D372E0ED}" name="Monthly Salary per Employee" dataDxfId="98" totalsRowDxfId="97" dataCellStyle="Currency"/>
    <tableColumn id="5" xr3:uid="{C9C9001C-BE58-4E27-BCE7-8B1B3A16D507}" name="Month 1" totalsRowFunction="sum" dataDxfId="96" totalsRowDxfId="95" dataCellStyle="Currency">
      <calculatedColumnFormula>IF(Table4[[#This Row],[Hire Date]]=Table4[[#Headers],[Month 1]],$E4*$B4,0)</calculatedColumnFormula>
    </tableColumn>
    <tableColumn id="6" xr3:uid="{18E46736-B5AE-4647-80CC-D89B1FBC662C}" name="Month 2" totalsRowFunction="sum" dataDxfId="94" totalsRowDxfId="93" dataCellStyle="Currency">
      <calculatedColumnFormula>IF(OR(Table4[[#This Row],[Hire Date]]=Table4[[#Headers],[Month 2]],Table4[[#This Row],[Month 1]]&gt;0),$E4*$B4,0)</calculatedColumnFormula>
    </tableColumn>
    <tableColumn id="7" xr3:uid="{F29A2869-FD5D-4F80-9ADC-90CD1C9DBF3B}" name="Month 3" totalsRowFunction="sum" dataDxfId="92" totalsRowDxfId="91" dataCellStyle="Currency">
      <calculatedColumnFormula>IF(OR(Table4[[#This Row],[Hire Date]]=Table4[[#Headers],[Month 3]],Table4[[#This Row],[Month 2]]&gt;0),$E4*$B4,0)</calculatedColumnFormula>
    </tableColumn>
    <tableColumn id="8" xr3:uid="{A475A096-B6B5-454C-83F0-FF6FF13FDDAD}" name="Month 4" totalsRowFunction="sum" dataDxfId="90" totalsRowDxfId="89" dataCellStyle="Currency">
      <calculatedColumnFormula>IF(OR(Table4[[#This Row],[Hire Date]]=Table4[[#Headers],[Month 4]],Table4[[#This Row],[Month 3]]&gt;0),$E4*$B4,0)</calculatedColumnFormula>
    </tableColumn>
    <tableColumn id="9" xr3:uid="{5A8F7972-5FA3-41EF-B389-8AF2601EC7B9}" name="Month 5" totalsRowFunction="sum" dataDxfId="88" totalsRowDxfId="87" dataCellStyle="Currency">
      <calculatedColumnFormula>IF(OR(Table4[[#This Row],[Hire Date]]=Table4[[#Headers],[Month 5]],Table4[[#This Row],[Month 4]]&gt;0),$E4*$B4,0)</calculatedColumnFormula>
    </tableColumn>
    <tableColumn id="10" xr3:uid="{A7CE4E72-30B8-4C4F-A196-05B0609F7DF6}" name="Month 6" totalsRowFunction="sum" dataDxfId="86" totalsRowDxfId="85" dataCellStyle="Currency">
      <calculatedColumnFormula>IF(OR(Table4[[#This Row],[Hire Date]]=Table4[[#Headers],[Month 6]],Table4[[#This Row],[Month 5]]&gt;0),$E4*$B4,0)</calculatedColumnFormula>
    </tableColumn>
    <tableColumn id="11" xr3:uid="{AE2AA868-CCA2-4518-A652-8308463180EF}" name="Month 7" totalsRowFunction="sum" dataDxfId="84" totalsRowDxfId="83" dataCellStyle="Currency">
      <calculatedColumnFormula>IF(OR(Table4[[#This Row],[Hire Date]]=Table4[[#Headers],[Month 7]],Table4[[#This Row],[Month 6]]&gt;0),$E4*$B4,0)</calculatedColumnFormula>
    </tableColumn>
    <tableColumn id="12" xr3:uid="{75778F67-76FB-4085-A239-ABD37B4EBC32}" name="Month 8" totalsRowFunction="sum" dataDxfId="82" totalsRowDxfId="81" dataCellStyle="Currency">
      <calculatedColumnFormula>IF(OR(Table4[[#This Row],[Hire Date]]=Table4[[#Headers],[Month 8]],Table4[[#This Row],[Month 7]]&gt;0),$E4*$B4,0)</calculatedColumnFormula>
    </tableColumn>
    <tableColumn id="13" xr3:uid="{385E5037-40C0-4BCC-AC4D-2BABF52377A0}" name="Month 9" totalsRowFunction="sum" dataDxfId="80" totalsRowDxfId="79" dataCellStyle="Currency">
      <calculatedColumnFormula>IF(OR(Table4[[#This Row],[Hire Date]]=Table4[[#Headers],[Month 9]],Table4[[#This Row],[Month 8]]&gt;0),$E4*$B4,0)</calculatedColumnFormula>
    </tableColumn>
    <tableColumn id="14" xr3:uid="{FF817A12-5666-4B15-BBA7-571AFD478606}" name="Month 10" totalsRowFunction="sum" dataDxfId="78" totalsRowDxfId="77" dataCellStyle="Currency">
      <calculatedColumnFormula>IF(OR(Table4[[#This Row],[Hire Date]]=Table4[[#Headers],[Month 10]],Table4[[#This Row],[Month 9]]&gt;0),$E4*$B4,0)</calculatedColumnFormula>
    </tableColumn>
    <tableColumn id="15" xr3:uid="{3863625E-3894-4437-ADF3-2174787D0258}" name="Month 11" totalsRowFunction="sum" dataDxfId="76" totalsRowDxfId="75" dataCellStyle="Currency">
      <calculatedColumnFormula>IF(OR(Table4[[#This Row],[Hire Date]]=Table4[[#Headers],[Month 11]],Table4[[#This Row],[Month 10]]&gt;0),$E4*$B4,0)</calculatedColumnFormula>
    </tableColumn>
    <tableColumn id="16" xr3:uid="{C8483BF4-DE6D-4550-8932-49A93EF9DADF}" name="Month 12" totalsRowFunction="sum" dataDxfId="74" totalsRowDxfId="73" dataCellStyle="Currency">
      <calculatedColumnFormula>IF(OR(Table4[[#This Row],[Hire Date]]=Table4[[#Headers],[Month 12]],Table4[[#This Row],[Month 11]]&gt;0),$E4*$B4,0)</calculatedColumnFormula>
    </tableColumn>
    <tableColumn id="17" xr3:uid="{98B8D333-E048-4B07-BAB9-5CE98CCB0391}" name="Year 1" totalsRowFunction="sum" dataDxfId="72" totalsRowDxfId="71" dataCellStyle="Currency"/>
    <tableColumn id="18" xr3:uid="{0502660E-A376-4946-8F48-29533F124403}" name="Year 2" totalsRowFunction="sum" dataDxfId="70" totalsRowDxfId="69" dataCellStyle="Currency">
      <calculatedColumnFormula>IF(Table4[[#This Row],[Hire Date]]=Table4[[#Headers],[Year 2]],Table4[[#This Row],[Annual Salary per Employee]]*Table4[[#This Row],[Number of Employees]],(Table4[[#This Row],[Month 12]]*12)*(1+$B$18))</calculatedColumnFormula>
    </tableColumn>
    <tableColumn id="19" xr3:uid="{6872E4A1-0919-447F-AE9B-A7B2E9EDC8BA}" name="Year 3" totalsRowFunction="sum" dataDxfId="68" totalsRowDxfId="67" dataCellStyle="Currency">
      <calculatedColumnFormula>IF(Table4[[#This Row],[Hire Date]]=Table4[[#Headers],[Year 3]],Table4[[#This Row],[Annual Salary per Employee]]*Table4[[#This Row],[Number of Employees]],(Table4[[#This Row],[Year 2]])*(1+$B$18))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FBCED9-4E3D-4559-906A-B3975A5EB896}" name="Table2" displayName="Table2" ref="A4:D10" totalsRowCount="1" headerRowDxfId="66" dataDxfId="64" totalsRowDxfId="62" headerRowBorderDxfId="65" tableBorderDxfId="63" totalsRowBorderDxfId="61">
  <tableColumns count="4">
    <tableColumn id="1" xr3:uid="{5E601363-4351-4649-938B-01532423BE26}" name="Working Capital" totalsRowLabel="Total" dataDxfId="60"/>
    <tableColumn id="2" xr3:uid="{ABB04CCD-7B83-427B-B92B-C4D6DBED00FB}" name="Cost" dataDxfId="59" dataCellStyle="Currency"/>
    <tableColumn id="3" xr3:uid="{F48395CE-7585-4991-A5D2-2CD0A28764F0}" name="Units/Months" dataDxfId="58"/>
    <tableColumn id="4" xr3:uid="{8C0C3B08-5278-411E-B7A8-F155F5374ACC}" name="Total" totalsRowFunction="sum" dataDxfId="57" totalsRowDxfId="56" dataCellStyle="Currency" totalsRowCellStyle="Currency">
      <calculatedColumnFormula>B5*C5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B7A645-7B64-4552-B464-93733A589194}" name="Table3" displayName="Table3" ref="A12:D18" totalsRowCount="1" headerRowDxfId="55" dataDxfId="53" totalsRowDxfId="51" headerRowBorderDxfId="54" tableBorderDxfId="52" totalsRowBorderDxfId="50">
  <tableColumns count="4">
    <tableColumn id="1" xr3:uid="{088F6C31-A700-4311-B708-2E1CC624AD0B}" name="Purchase of Inventory" totalsRowLabel="Total" dataDxfId="49" totalsRowDxfId="48"/>
    <tableColumn id="2" xr3:uid="{18B53A64-DF83-43E5-B510-6D29A576AA87}" name="Cost" dataDxfId="47" totalsRowDxfId="46" dataCellStyle="Currency"/>
    <tableColumn id="3" xr3:uid="{45A6B0C4-D250-4B74-95E8-A0B664D6D740}" name="Units/Months" dataDxfId="45" totalsRowDxfId="44"/>
    <tableColumn id="4" xr3:uid="{3DB9B41C-098E-4D2A-B5D9-71762070B15A}" name="Total" totalsRowFunction="sum" dataDxfId="43" totalsRowDxfId="42" dataCellStyle="Currency" totalsRowCellStyle="Currency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C0551E2-EEC8-4841-8DFF-D5E2E00E00C9}" name="Table5" displayName="Table5" ref="A20:D26" totalsRowCount="1" headerRowDxfId="41" dataDxfId="39" totalsRowDxfId="37" headerRowBorderDxfId="40" tableBorderDxfId="38" totalsRowBorderDxfId="36">
  <tableColumns count="4">
    <tableColumn id="1" xr3:uid="{3465C0AE-4898-4E8C-8574-3EBF93FDEB57}" name="Purchase of Equipment" totalsRowLabel="Total" dataDxfId="35" totalsRowDxfId="34"/>
    <tableColumn id="2" xr3:uid="{CAFCB8B6-7B4B-4C79-A1EA-C82947164147}" name="Cost" dataDxfId="33" totalsRowDxfId="32" dataCellStyle="Currency" totalsRowCellStyle="Currency"/>
    <tableColumn id="3" xr3:uid="{9E0C38FD-DDD7-4485-BF45-7467EB72E3C6}" name="Units/Months" dataDxfId="31" totalsRowDxfId="30"/>
    <tableColumn id="4" xr3:uid="{27D923A0-6BDA-455D-983B-E7E0722AD7AC}" name="Total" totalsRowFunction="sum" dataDxfId="29" totalsRowDxfId="28" dataCellStyle="Currency" totalsRowCellStyle="Currency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C3212C8-EC2D-48B2-A049-70EEF9B5C199}" name="Table6" displayName="Table6" ref="A28:D34" totalsRowCount="1" headerRowDxfId="27" dataDxfId="25" totalsRowDxfId="23" headerRowBorderDxfId="26" tableBorderDxfId="24" totalsRowBorderDxfId="22">
  <tableColumns count="4">
    <tableColumn id="1" xr3:uid="{418CEB6B-5CD4-4BF2-A454-7CE471FE3313}" name="Expansion" totalsRowLabel="Total" dataDxfId="21" totalsRowDxfId="20"/>
    <tableColumn id="2" xr3:uid="{E92698CA-6DB8-4462-B886-DAAD21F4D981}" name="Cost" dataDxfId="19" totalsRowDxfId="18" dataCellStyle="Currency" totalsRowCellStyle="Currency"/>
    <tableColumn id="3" xr3:uid="{DC39B247-4606-4CEB-BA2A-F618F9F3AD04}" name="Units/Months" dataDxfId="17" totalsRowDxfId="16"/>
    <tableColumn id="4" xr3:uid="{9108C2A0-56DA-4977-AC7E-33E496B7907E}" name="Total" totalsRowFunction="sum" dataDxfId="15" totalsRowDxfId="14" dataCellStyle="Currency" totalsRowCellStyle="Currency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42F469-54F9-4726-841F-1CCE2C669415}" name="Table7" displayName="Table7" ref="A36:D42" totalsRowCount="1" headerRowDxfId="13" dataDxfId="11" totalsRowDxfId="9" headerRowBorderDxfId="12" tableBorderDxfId="10" totalsRowBorderDxfId="8">
  <tableColumns count="4">
    <tableColumn id="1" xr3:uid="{7AFFC67C-5A39-4DFF-A97B-F3B3DC71E6B9}" name="Other" totalsRowLabel="Total" dataDxfId="7" totalsRowDxfId="6"/>
    <tableColumn id="2" xr3:uid="{95F584F9-991F-4A8D-A9C8-A598C49F64AF}" name="Cost" dataDxfId="5" totalsRowDxfId="4" dataCellStyle="Currency" totalsRowCellStyle="Currency"/>
    <tableColumn id="3" xr3:uid="{57CC2176-5BF1-4906-B0A7-3B3DDA2D1225}" name="Units/Months" dataDxfId="3" totalsRowDxfId="2"/>
    <tableColumn id="4" xr3:uid="{A68924A6-90F6-4460-A026-3D78B7EF5F85}" name="Total" totalsRowFunction="sum" dataDxfId="1" totalsRowDxfId="0" dataCellStyle="Currency" totalsRow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showGridLines="0" topLeftCell="A19" zoomScaleNormal="100" workbookViewId="0">
      <selection activeCell="D55" sqref="D55"/>
    </sheetView>
  </sheetViews>
  <sheetFormatPr defaultColWidth="9.140625" defaultRowHeight="10.5" x14ac:dyDescent="0.15"/>
  <cols>
    <col min="1" max="1" width="31" style="42" bestFit="1" customWidth="1"/>
    <col min="2" max="2" width="6.85546875" style="45" bestFit="1" customWidth="1"/>
    <col min="3" max="14" width="9.85546875" style="40" customWidth="1"/>
    <col min="15" max="15" width="9" style="40" customWidth="1"/>
    <col min="16" max="16" width="6.42578125" style="43" customWidth="1"/>
    <col min="17" max="17" width="9" style="40" customWidth="1"/>
    <col min="18" max="18" width="6.42578125" style="43" customWidth="1"/>
    <col min="19" max="19" width="9" style="40" customWidth="1"/>
    <col min="20" max="20" width="6.42578125" style="43" customWidth="1"/>
    <col min="21" max="21" width="2.7109375" style="40" customWidth="1"/>
    <col min="22" max="16384" width="9.140625" style="40"/>
  </cols>
  <sheetData>
    <row r="1" spans="1:20" s="17" customFormat="1" ht="12.75" x14ac:dyDescent="0.2">
      <c r="A1" s="114" t="s">
        <v>29</v>
      </c>
      <c r="B1" s="114"/>
      <c r="P1" s="18"/>
      <c r="R1" s="18"/>
      <c r="T1" s="18"/>
    </row>
    <row r="2" spans="1:20" s="17" customFormat="1" ht="11.25" thickBot="1" x14ac:dyDescent="0.2">
      <c r="A2" s="18" t="s">
        <v>94</v>
      </c>
      <c r="B2" s="46"/>
      <c r="P2" s="18"/>
      <c r="R2" s="18"/>
      <c r="T2" s="18"/>
    </row>
    <row r="3" spans="1:20" s="23" customFormat="1" ht="51.75" x14ac:dyDescent="0.2">
      <c r="A3" s="19"/>
      <c r="B3" s="47" t="s">
        <v>26</v>
      </c>
      <c r="C3" s="20" t="s">
        <v>56</v>
      </c>
      <c r="D3" s="20" t="s">
        <v>57</v>
      </c>
      <c r="E3" s="20" t="s">
        <v>58</v>
      </c>
      <c r="F3" s="20" t="s">
        <v>59</v>
      </c>
      <c r="G3" s="20" t="s">
        <v>60</v>
      </c>
      <c r="H3" s="20" t="s">
        <v>61</v>
      </c>
      <c r="I3" s="20" t="s">
        <v>62</v>
      </c>
      <c r="J3" s="20" t="s">
        <v>63</v>
      </c>
      <c r="K3" s="20" t="s">
        <v>64</v>
      </c>
      <c r="L3" s="20" t="s">
        <v>65</v>
      </c>
      <c r="M3" s="20" t="s">
        <v>66</v>
      </c>
      <c r="N3" s="20" t="s">
        <v>67</v>
      </c>
      <c r="O3" s="21" t="s">
        <v>20</v>
      </c>
      <c r="P3" s="22" t="s">
        <v>0</v>
      </c>
      <c r="Q3" s="21" t="s">
        <v>18</v>
      </c>
      <c r="R3" s="22" t="s">
        <v>0</v>
      </c>
      <c r="S3" s="21" t="s">
        <v>19</v>
      </c>
      <c r="T3" s="22" t="s">
        <v>0</v>
      </c>
    </row>
    <row r="4" spans="1:20" s="25" customFormat="1" x14ac:dyDescent="0.15">
      <c r="A4" s="24" t="s">
        <v>12</v>
      </c>
      <c r="B4" s="48" t="s">
        <v>25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12"/>
      <c r="P4" s="113"/>
      <c r="Q4" s="112"/>
      <c r="R4" s="113"/>
      <c r="S4" s="112"/>
      <c r="T4" s="113"/>
    </row>
    <row r="5" spans="1:20" s="25" customFormat="1" x14ac:dyDescent="0.15">
      <c r="A5" s="26" t="s">
        <v>21</v>
      </c>
      <c r="B5" s="4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9">
        <f>SUM(N5,M5,L5,K5,J5,I5,H5,G5,F5,E5,D5,C5)</f>
        <v>0</v>
      </c>
      <c r="P5" s="30" t="str">
        <f>IF(O$10=0,"-",(O5*100)/O$10)</f>
        <v>-</v>
      </c>
      <c r="Q5" s="29">
        <f>O5*(1+$B$50)</f>
        <v>0</v>
      </c>
      <c r="R5" s="30" t="str">
        <f>IF(Q$10=0,"-",(Q5*100)/Q$10)</f>
        <v>-</v>
      </c>
      <c r="S5" s="29">
        <f>Q5*(1+$B$50)</f>
        <v>0</v>
      </c>
      <c r="T5" s="30" t="str">
        <f>IF(S$10=0,"-",(S5*100)/S$10)</f>
        <v>-</v>
      </c>
    </row>
    <row r="6" spans="1:20" s="25" customFormat="1" x14ac:dyDescent="0.15">
      <c r="A6" s="26" t="s">
        <v>22</v>
      </c>
      <c r="B6" s="49"/>
      <c r="C6" s="31"/>
      <c r="D6" s="31"/>
      <c r="E6" s="27"/>
      <c r="F6" s="31"/>
      <c r="G6" s="31"/>
      <c r="H6" s="31"/>
      <c r="I6" s="31"/>
      <c r="J6" s="31"/>
      <c r="K6" s="31"/>
      <c r="L6" s="31"/>
      <c r="M6" s="31"/>
      <c r="N6" s="32"/>
      <c r="O6" s="29">
        <f>SUM(N6,M6,L6,K6,J6,I6,H6,G6,F6,E6,D6,C6)</f>
        <v>0</v>
      </c>
      <c r="P6" s="30" t="str">
        <f>IF(O$10=0,"-",(O6*100)/O$10)</f>
        <v>-</v>
      </c>
      <c r="Q6" s="29">
        <f>O6*(1+$B$50)</f>
        <v>0</v>
      </c>
      <c r="R6" s="30" t="str">
        <f>IF(Q$10=0,"-",(Q6*100)/Q$10)</f>
        <v>-</v>
      </c>
      <c r="S6" s="29">
        <f>Q6*(1+$B$50)</f>
        <v>0</v>
      </c>
      <c r="T6" s="30" t="str">
        <f>IF(S$10=0,"-",(S6*100)/S$10)</f>
        <v>-</v>
      </c>
    </row>
    <row r="7" spans="1:20" s="25" customFormat="1" x14ac:dyDescent="0.15">
      <c r="A7" s="26" t="s">
        <v>1</v>
      </c>
      <c r="B7" s="50"/>
      <c r="C7" s="31"/>
      <c r="D7" s="31"/>
      <c r="E7" s="27"/>
      <c r="F7" s="31"/>
      <c r="G7" s="31"/>
      <c r="H7" s="31"/>
      <c r="I7" s="31"/>
      <c r="J7" s="31"/>
      <c r="K7" s="31"/>
      <c r="L7" s="31"/>
      <c r="M7" s="31"/>
      <c r="N7" s="32"/>
      <c r="O7" s="29">
        <f>SUM(N7,M7,L7,K7,J7,I7,H7,G7,F7,E7,D7,C7)</f>
        <v>0</v>
      </c>
      <c r="P7" s="30" t="str">
        <f>IF(O$10=0,"-",(O7*100)/O$10)</f>
        <v>-</v>
      </c>
      <c r="Q7" s="29">
        <f>O7*(1+$B$50)</f>
        <v>0</v>
      </c>
      <c r="R7" s="30" t="str">
        <f>IF(Q$10=0,"-",(Q7*100)/Q$10)</f>
        <v>-</v>
      </c>
      <c r="S7" s="29">
        <f>Q7*(1+$B$50)</f>
        <v>0</v>
      </c>
      <c r="T7" s="30" t="str">
        <f>IF(S$10=0,"-",(S7*100)/S$10)</f>
        <v>-</v>
      </c>
    </row>
    <row r="8" spans="1:20" s="25" customFormat="1" x14ac:dyDescent="0.15">
      <c r="A8" s="26" t="s">
        <v>2</v>
      </c>
      <c r="B8" s="50"/>
      <c r="C8" s="31"/>
      <c r="D8" s="31"/>
      <c r="E8" s="27"/>
      <c r="F8" s="31"/>
      <c r="G8" s="31"/>
      <c r="H8" s="31"/>
      <c r="I8" s="31"/>
      <c r="J8" s="31"/>
      <c r="K8" s="31"/>
      <c r="L8" s="31"/>
      <c r="M8" s="31"/>
      <c r="N8" s="32"/>
      <c r="O8" s="29">
        <f>SUM(N8,M8,L8,K8,J8,I8,H8,G8,F8,E8,D8,C8)</f>
        <v>0</v>
      </c>
      <c r="P8" s="30" t="str">
        <f>IF(O$10=0,"-",(O8*100)/O$10)</f>
        <v>-</v>
      </c>
      <c r="Q8" s="29">
        <f>O8*(1+$B$50)</f>
        <v>0</v>
      </c>
      <c r="R8" s="30" t="str">
        <f>IF(Q$10=0,"-",(Q8*100)/Q$10)</f>
        <v>-</v>
      </c>
      <c r="S8" s="29">
        <f>Q8*(1+$B$50)</f>
        <v>0</v>
      </c>
      <c r="T8" s="30" t="str">
        <f>IF(S$10=0,"-",(S8*100)/S$10)</f>
        <v>-</v>
      </c>
    </row>
    <row r="9" spans="1:20" s="25" customFormat="1" x14ac:dyDescent="0.15">
      <c r="A9" s="26" t="s">
        <v>3</v>
      </c>
      <c r="B9" s="50"/>
      <c r="C9" s="31"/>
      <c r="D9" s="31"/>
      <c r="E9" s="27"/>
      <c r="F9" s="31"/>
      <c r="G9" s="31"/>
      <c r="H9" s="31"/>
      <c r="I9" s="31"/>
      <c r="J9" s="31"/>
      <c r="K9" s="31"/>
      <c r="L9" s="31"/>
      <c r="M9" s="31"/>
      <c r="N9" s="32"/>
      <c r="O9" s="29">
        <f>SUM(N9,M9,L9,K9,J9,I9,H9,G9,F9,E9,D9,C9)</f>
        <v>0</v>
      </c>
      <c r="P9" s="30" t="str">
        <f>IF(O$10=0,"-",(O9*100)/O$10)</f>
        <v>-</v>
      </c>
      <c r="Q9" s="29">
        <f>O9*(1+$B$50)</f>
        <v>0</v>
      </c>
      <c r="R9" s="30" t="str">
        <f>IF(Q$10=0,"-",(Q9*100)/Q$10)</f>
        <v>-</v>
      </c>
      <c r="S9" s="29">
        <f>Q9*(1+$B$50)</f>
        <v>0</v>
      </c>
      <c r="T9" s="30" t="str">
        <f>IF(S$10=0,"-",(S9*100)/S$10)</f>
        <v>-</v>
      </c>
    </row>
    <row r="10" spans="1:20" s="25" customFormat="1" x14ac:dyDescent="0.15">
      <c r="A10" s="33" t="s">
        <v>36</v>
      </c>
      <c r="B10" s="51"/>
      <c r="C10" s="34">
        <f t="shared" ref="C10:P10" si="0">SUM(C5:C9)</f>
        <v>0</v>
      </c>
      <c r="D10" s="34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5">
        <f t="shared" si="0"/>
        <v>0</v>
      </c>
      <c r="O10" s="29">
        <f t="shared" si="0"/>
        <v>0</v>
      </c>
      <c r="P10" s="30">
        <f t="shared" si="0"/>
        <v>0</v>
      </c>
      <c r="Q10" s="29">
        <f t="shared" ref="Q10:T10" si="1">SUM(Q5:Q9)</f>
        <v>0</v>
      </c>
      <c r="R10" s="30">
        <f t="shared" si="1"/>
        <v>0</v>
      </c>
      <c r="S10" s="29">
        <f t="shared" si="1"/>
        <v>0</v>
      </c>
      <c r="T10" s="30">
        <f t="shared" si="1"/>
        <v>0</v>
      </c>
    </row>
    <row r="11" spans="1:20" s="25" customFormat="1" x14ac:dyDescent="0.1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7"/>
      <c r="P11" s="118"/>
      <c r="Q11" s="117"/>
      <c r="R11" s="118"/>
      <c r="S11" s="117"/>
      <c r="T11" s="118"/>
    </row>
    <row r="12" spans="1:20" s="25" customFormat="1" x14ac:dyDescent="0.15">
      <c r="A12" s="24" t="s">
        <v>34</v>
      </c>
      <c r="B12" s="48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17"/>
      <c r="P12" s="118"/>
      <c r="Q12" s="117"/>
      <c r="R12" s="118"/>
      <c r="S12" s="117"/>
      <c r="T12" s="118"/>
    </row>
    <row r="13" spans="1:20" s="25" customFormat="1" x14ac:dyDescent="0.15">
      <c r="A13" s="26" t="s">
        <v>21</v>
      </c>
      <c r="B13" s="4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>
        <f>SUM(N13,M13,L13,K13,J13,I13,H13,G13,F13,E13,D13,C13)</f>
        <v>0</v>
      </c>
      <c r="P13" s="30" t="str">
        <f t="shared" ref="P13:P18" si="2">IF(O5=0,"-",(O13*100)/O5)</f>
        <v>-</v>
      </c>
      <c r="Q13" s="29"/>
      <c r="R13" s="30" t="str">
        <f t="shared" ref="R13:R18" si="3">IF(Q5=0,"-",(Q13*100)/Q5)</f>
        <v>-</v>
      </c>
      <c r="S13" s="29"/>
      <c r="T13" s="30" t="str">
        <f t="shared" ref="T13:T18" si="4">IF(S5=0,"-",(S13*100)/S5)</f>
        <v>-</v>
      </c>
    </row>
    <row r="14" spans="1:20" s="25" customFormat="1" x14ac:dyDescent="0.15">
      <c r="A14" s="26" t="s">
        <v>22</v>
      </c>
      <c r="B14" s="4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29">
        <f>SUM(N14,M14,L14,K14,J14,I14,H14,G14,F14,E14,D14,C14)</f>
        <v>0</v>
      </c>
      <c r="P14" s="30" t="str">
        <f t="shared" si="2"/>
        <v>-</v>
      </c>
      <c r="Q14" s="29"/>
      <c r="R14" s="30" t="str">
        <f t="shared" si="3"/>
        <v>-</v>
      </c>
      <c r="S14" s="29"/>
      <c r="T14" s="30" t="str">
        <f t="shared" si="4"/>
        <v>-</v>
      </c>
    </row>
    <row r="15" spans="1:20" s="25" customFormat="1" x14ac:dyDescent="0.15">
      <c r="A15" s="26" t="s">
        <v>1</v>
      </c>
      <c r="B15" s="5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29">
        <f>SUM(N15,M15,L15,K15,J15,I15,H15,G15,F15,E15,D15,C15)</f>
        <v>0</v>
      </c>
      <c r="P15" s="30" t="str">
        <f t="shared" si="2"/>
        <v>-</v>
      </c>
      <c r="Q15" s="29"/>
      <c r="R15" s="30" t="str">
        <f t="shared" si="3"/>
        <v>-</v>
      </c>
      <c r="S15" s="29"/>
      <c r="T15" s="30" t="str">
        <f t="shared" si="4"/>
        <v>-</v>
      </c>
    </row>
    <row r="16" spans="1:20" s="25" customFormat="1" x14ac:dyDescent="0.15">
      <c r="A16" s="26" t="s">
        <v>2</v>
      </c>
      <c r="B16" s="5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29">
        <f>SUM(N16,M16,L16,K16,J16,I16,H16,G16,F16,E16,D16,C16)</f>
        <v>0</v>
      </c>
      <c r="P16" s="30" t="str">
        <f t="shared" si="2"/>
        <v>-</v>
      </c>
      <c r="Q16" s="29"/>
      <c r="R16" s="30" t="str">
        <f t="shared" si="3"/>
        <v>-</v>
      </c>
      <c r="S16" s="29"/>
      <c r="T16" s="30" t="str">
        <f t="shared" si="4"/>
        <v>-</v>
      </c>
    </row>
    <row r="17" spans="1:20" s="25" customFormat="1" x14ac:dyDescent="0.15">
      <c r="A17" s="26" t="s">
        <v>3</v>
      </c>
      <c r="B17" s="5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29">
        <f>SUM(N17,M17,L17,K17,J17,I17,H17,G17,F17,E17,D17,C17)</f>
        <v>0</v>
      </c>
      <c r="P17" s="30" t="str">
        <f t="shared" si="2"/>
        <v>-</v>
      </c>
      <c r="Q17" s="29"/>
      <c r="R17" s="30" t="str">
        <f t="shared" si="3"/>
        <v>-</v>
      </c>
      <c r="S17" s="29"/>
      <c r="T17" s="30" t="str">
        <f t="shared" si="4"/>
        <v>-</v>
      </c>
    </row>
    <row r="18" spans="1:20" s="25" customFormat="1" x14ac:dyDescent="0.15">
      <c r="A18" s="33" t="s">
        <v>35</v>
      </c>
      <c r="B18" s="51"/>
      <c r="C18" s="31">
        <f t="shared" ref="C18:O18" si="5">SUM(C13:C17)</f>
        <v>0</v>
      </c>
      <c r="D18" s="31">
        <f t="shared" si="5"/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2">
        <f t="shared" si="5"/>
        <v>0</v>
      </c>
      <c r="O18" s="29">
        <f t="shared" si="5"/>
        <v>0</v>
      </c>
      <c r="P18" s="30" t="str">
        <f t="shared" si="2"/>
        <v>-</v>
      </c>
      <c r="Q18" s="29">
        <f>SUM(Q13:Q17)</f>
        <v>0</v>
      </c>
      <c r="R18" s="30" t="str">
        <f t="shared" si="3"/>
        <v>-</v>
      </c>
      <c r="S18" s="29">
        <f>SUM(S13:S17)</f>
        <v>0</v>
      </c>
      <c r="T18" s="30" t="str">
        <f t="shared" si="4"/>
        <v>-</v>
      </c>
    </row>
    <row r="19" spans="1:20" s="25" customFormat="1" x14ac:dyDescent="0.1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2"/>
      <c r="P19" s="113"/>
      <c r="Q19" s="112"/>
      <c r="R19" s="113"/>
      <c r="S19" s="112"/>
      <c r="T19" s="113"/>
    </row>
    <row r="20" spans="1:20" s="25" customFormat="1" x14ac:dyDescent="0.15">
      <c r="A20" s="24" t="s">
        <v>13</v>
      </c>
      <c r="B20" s="51"/>
      <c r="C20" s="31">
        <f t="shared" ref="C20:O20" si="6">C10-C18</f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2">
        <f t="shared" si="6"/>
        <v>0</v>
      </c>
      <c r="O20" s="29">
        <f t="shared" si="6"/>
        <v>0</v>
      </c>
      <c r="P20" s="30" t="str">
        <f>IF(O10=0,"-",(O20*100)/O10)</f>
        <v>-</v>
      </c>
      <c r="Q20" s="29">
        <f>Q10-Q18</f>
        <v>0</v>
      </c>
      <c r="R20" s="30" t="str">
        <f>IF(Q10=0,"-",(Q20*100)/Q10)</f>
        <v>-</v>
      </c>
      <c r="S20" s="29">
        <f>S10-S18</f>
        <v>0</v>
      </c>
      <c r="T20" s="30" t="str">
        <f>IF(S10=0,"-",(S20*100)/S10)</f>
        <v>-</v>
      </c>
    </row>
    <row r="21" spans="1:20" s="25" customFormat="1" x14ac:dyDescent="0.15">
      <c r="A21" s="33" t="s">
        <v>37</v>
      </c>
      <c r="B21" s="51"/>
      <c r="C21" s="36" t="str">
        <f>IF(C10=0,"0",C20/C10)</f>
        <v>0</v>
      </c>
      <c r="D21" s="36" t="str">
        <f t="shared" ref="D21:M21" si="7">IF(D10=0,"0",D20/D10)</f>
        <v>0</v>
      </c>
      <c r="E21" s="36" t="str">
        <f t="shared" si="7"/>
        <v>0</v>
      </c>
      <c r="F21" s="36" t="str">
        <f t="shared" si="7"/>
        <v>0</v>
      </c>
      <c r="G21" s="36" t="str">
        <f t="shared" si="7"/>
        <v>0</v>
      </c>
      <c r="H21" s="36" t="str">
        <f t="shared" si="7"/>
        <v>0</v>
      </c>
      <c r="I21" s="36" t="str">
        <f t="shared" si="7"/>
        <v>0</v>
      </c>
      <c r="J21" s="36" t="str">
        <f t="shared" si="7"/>
        <v>0</v>
      </c>
      <c r="K21" s="36" t="str">
        <f t="shared" si="7"/>
        <v>0</v>
      </c>
      <c r="L21" s="36" t="str">
        <f t="shared" si="7"/>
        <v>0</v>
      </c>
      <c r="M21" s="36" t="str">
        <f t="shared" si="7"/>
        <v>0</v>
      </c>
      <c r="N21" s="37" t="str">
        <f>IF(N10=0,"0",N20/N10)</f>
        <v>0</v>
      </c>
      <c r="O21" s="119" t="str">
        <f>IF(O10=0,"0",O20/O10)</f>
        <v>0</v>
      </c>
      <c r="P21" s="120"/>
      <c r="Q21" s="119" t="str">
        <f>IF(Q10=0,"0",Q20/Q10)</f>
        <v>0</v>
      </c>
      <c r="R21" s="120"/>
      <c r="S21" s="119" t="str">
        <f>IF(S10=0,"0",S20/S10)</f>
        <v>0</v>
      </c>
      <c r="T21" s="120"/>
    </row>
    <row r="22" spans="1:20" s="25" customFormat="1" x14ac:dyDescent="0.15">
      <c r="A22" s="122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  <c r="P22" s="113"/>
      <c r="Q22" s="112"/>
      <c r="R22" s="113"/>
      <c r="S22" s="112"/>
      <c r="T22" s="113"/>
    </row>
    <row r="23" spans="1:20" s="25" customFormat="1" x14ac:dyDescent="0.15">
      <c r="A23" s="24" t="s">
        <v>14</v>
      </c>
      <c r="B23" s="48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12"/>
      <c r="P23" s="113"/>
      <c r="Q23" s="112"/>
      <c r="R23" s="113"/>
      <c r="S23" s="112"/>
      <c r="T23" s="113"/>
    </row>
    <row r="24" spans="1:20" s="25" customFormat="1" x14ac:dyDescent="0.15">
      <c r="A24" s="26" t="s">
        <v>82</v>
      </c>
      <c r="B24" s="49" t="s">
        <v>44</v>
      </c>
      <c r="C24" s="27">
        <f>Table4[[#Totals],[Month 1]]</f>
        <v>0</v>
      </c>
      <c r="D24" s="27">
        <f>Table4[[#Totals],[Month 2]]</f>
        <v>0</v>
      </c>
      <c r="E24" s="27">
        <f>Table4[[#Totals],[Month 3]]</f>
        <v>0</v>
      </c>
      <c r="F24" s="27">
        <f>Table4[[#Totals],[Month 4]]</f>
        <v>0</v>
      </c>
      <c r="G24" s="27">
        <f>Table4[[#Totals],[Month 5]]</f>
        <v>0</v>
      </c>
      <c r="H24" s="27">
        <f>Table4[[#Totals],[Month 6]]</f>
        <v>0</v>
      </c>
      <c r="I24" s="27">
        <f>Table4[[#Totals],[Month 7]]</f>
        <v>0</v>
      </c>
      <c r="J24" s="27">
        <f>Table4[[#Totals],[Month 8]]</f>
        <v>0</v>
      </c>
      <c r="K24" s="27">
        <f>Table4[[#Totals],[Month 9]]</f>
        <v>0</v>
      </c>
      <c r="L24" s="27">
        <f>Table4[[#Totals],[Month 10]]</f>
        <v>0</v>
      </c>
      <c r="M24" s="27">
        <f>Table4[[#Totals],[Month 11]]</f>
        <v>0</v>
      </c>
      <c r="N24" s="27">
        <f>Table4[[#Totals],[Month 12]]</f>
        <v>0</v>
      </c>
      <c r="O24" s="29">
        <f>Table4[[#Totals],[Year 1]]</f>
        <v>0</v>
      </c>
      <c r="P24" s="30" t="str">
        <f>IF(O$10=0,"-",(O24*100)/O$10)</f>
        <v>-</v>
      </c>
      <c r="Q24" s="29">
        <f>Table4[[#Totals],[Year 2]]</f>
        <v>0</v>
      </c>
      <c r="R24" s="30" t="str">
        <f>IF(Q$10=0,"-",(Q24*100)/Q$10)</f>
        <v>-</v>
      </c>
      <c r="S24" s="29">
        <f>Table4[[#Totals],[Year 3]]</f>
        <v>0</v>
      </c>
      <c r="T24" s="30" t="str">
        <f>IF(S$10=0,"-",(S24*100)/S$10)</f>
        <v>-</v>
      </c>
    </row>
    <row r="25" spans="1:20" s="25" customFormat="1" x14ac:dyDescent="0.15">
      <c r="A25" s="26" t="s">
        <v>27</v>
      </c>
      <c r="B25" s="50" t="s">
        <v>45</v>
      </c>
      <c r="C25" s="31">
        <f>C24*$B$52</f>
        <v>0</v>
      </c>
      <c r="D25" s="31">
        <f t="shared" ref="D25:N25" si="8">D24*$B$52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29">
        <f t="shared" ref="O25:O42" si="9">SUM(N25,M25,L25,K25,J25,I25,H25,G25,F25,E25,D25,C25)</f>
        <v>0</v>
      </c>
      <c r="P25" s="30" t="str">
        <f t="shared" ref="P25:P45" si="10">IF(O$10=0,"-",(O25*100)/O$10)</f>
        <v>-</v>
      </c>
      <c r="Q25" s="29">
        <f>Q24*$B$52</f>
        <v>0</v>
      </c>
      <c r="R25" s="30" t="str">
        <f t="shared" ref="R25:R45" si="11">IF(Q$10=0,"-",(Q25*100)/Q$10)</f>
        <v>-</v>
      </c>
      <c r="S25" s="29">
        <f>S24*$B$52</f>
        <v>0</v>
      </c>
      <c r="T25" s="30" t="str">
        <f t="shared" ref="T25:T45" si="12">IF(S$10=0,"-",(S25*100)/S$10)</f>
        <v>-</v>
      </c>
    </row>
    <row r="26" spans="1:20" s="25" customFormat="1" x14ac:dyDescent="0.15">
      <c r="A26" s="26" t="s">
        <v>23</v>
      </c>
      <c r="B26" s="5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29">
        <f t="shared" si="9"/>
        <v>0</v>
      </c>
      <c r="P26" s="30" t="str">
        <f t="shared" ref="P26" si="13">IF(O$10=0,"-",(O26*100)/O$10)</f>
        <v>-</v>
      </c>
      <c r="Q26" s="29"/>
      <c r="R26" s="30" t="str">
        <f t="shared" ref="R26" si="14">IF(Q$10=0,"-",(Q26*100)/Q$10)</f>
        <v>-</v>
      </c>
      <c r="S26" s="29"/>
      <c r="T26" s="30" t="str">
        <f t="shared" ref="T26" si="15">IF(S$10=0,"-",(S26*100)/S$10)</f>
        <v>-</v>
      </c>
    </row>
    <row r="27" spans="1:20" s="25" customFormat="1" x14ac:dyDescent="0.15">
      <c r="A27" s="26" t="s">
        <v>32</v>
      </c>
      <c r="B27" s="5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29">
        <f>SUM(N27,M27,L27,K27,J27,I27,H27,G27,F27,E27,D27,C27)</f>
        <v>0</v>
      </c>
      <c r="P27" s="30" t="str">
        <f>IF(O$10=0,"-",(O27*100)/O$10)</f>
        <v>-</v>
      </c>
      <c r="Q27" s="29"/>
      <c r="R27" s="30" t="str">
        <f>IF(Q$10=0,"-",(Q27*100)/Q$10)</f>
        <v>-</v>
      </c>
      <c r="S27" s="29"/>
      <c r="T27" s="30" t="str">
        <f>IF(S$10=0,"-",(S27*100)/S$10)</f>
        <v>-</v>
      </c>
    </row>
    <row r="28" spans="1:20" s="25" customFormat="1" x14ac:dyDescent="0.15">
      <c r="A28" s="26" t="s">
        <v>33</v>
      </c>
      <c r="B28" s="5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29">
        <f>SUM(N28,M28,L28,K28,J28,I28,H28,G28,F28,E28,D28,C28)</f>
        <v>0</v>
      </c>
      <c r="P28" s="30" t="str">
        <f>IF(O$10=0,"-",(O28*100)/O$10)</f>
        <v>-</v>
      </c>
      <c r="Q28" s="29"/>
      <c r="R28" s="30" t="str">
        <f>IF(Q$10=0,"-",(Q28*100)/Q$10)</f>
        <v>-</v>
      </c>
      <c r="S28" s="29"/>
      <c r="T28" s="30" t="str">
        <f>IF(S$10=0,"-",(S28*100)/S$10)</f>
        <v>-</v>
      </c>
    </row>
    <row r="29" spans="1:20" s="25" customFormat="1" x14ac:dyDescent="0.15">
      <c r="A29" s="26" t="s">
        <v>4</v>
      </c>
      <c r="B29" s="5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29">
        <f t="shared" si="9"/>
        <v>0</v>
      </c>
      <c r="P29" s="30" t="str">
        <f t="shared" si="10"/>
        <v>-</v>
      </c>
      <c r="Q29" s="29"/>
      <c r="R29" s="30" t="str">
        <f t="shared" si="11"/>
        <v>-</v>
      </c>
      <c r="S29" s="29"/>
      <c r="T29" s="30" t="str">
        <f t="shared" si="12"/>
        <v>-</v>
      </c>
    </row>
    <row r="30" spans="1:20" s="25" customFormat="1" x14ac:dyDescent="0.15">
      <c r="A30" s="26" t="s">
        <v>5</v>
      </c>
      <c r="B30" s="5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29">
        <f t="shared" si="9"/>
        <v>0</v>
      </c>
      <c r="P30" s="30" t="str">
        <f t="shared" si="10"/>
        <v>-</v>
      </c>
      <c r="Q30" s="29"/>
      <c r="R30" s="30" t="str">
        <f t="shared" si="11"/>
        <v>-</v>
      </c>
      <c r="S30" s="29"/>
      <c r="T30" s="30" t="str">
        <f t="shared" si="12"/>
        <v>-</v>
      </c>
    </row>
    <row r="31" spans="1:20" s="25" customFormat="1" x14ac:dyDescent="0.15">
      <c r="A31" s="26" t="s">
        <v>8</v>
      </c>
      <c r="B31" s="5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29">
        <f>SUM(N31,M31,L31,K31,J31,I31,H31,G31,F31,E31,D31,C31)</f>
        <v>0</v>
      </c>
      <c r="P31" s="30" t="str">
        <f>IF(O$10=0,"-",(O31*100)/O$10)</f>
        <v>-</v>
      </c>
      <c r="Q31" s="29"/>
      <c r="R31" s="30" t="str">
        <f>IF(Q$10=0,"-",(Q31*100)/Q$10)</f>
        <v>-</v>
      </c>
      <c r="S31" s="29"/>
      <c r="T31" s="30" t="str">
        <f>IF(S$10=0,"-",(S31*100)/S$10)</f>
        <v>-</v>
      </c>
    </row>
    <row r="32" spans="1:20" s="25" customFormat="1" x14ac:dyDescent="0.15">
      <c r="A32" s="26" t="s">
        <v>6</v>
      </c>
      <c r="B32" s="5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29">
        <f t="shared" si="9"/>
        <v>0</v>
      </c>
      <c r="P32" s="30" t="str">
        <f t="shared" si="10"/>
        <v>-</v>
      </c>
      <c r="Q32" s="29"/>
      <c r="R32" s="30" t="str">
        <f t="shared" si="11"/>
        <v>-</v>
      </c>
      <c r="S32" s="29"/>
      <c r="T32" s="30" t="str">
        <f t="shared" si="12"/>
        <v>-</v>
      </c>
    </row>
    <row r="33" spans="1:20" s="25" customFormat="1" x14ac:dyDescent="0.15">
      <c r="A33" s="26" t="s">
        <v>30</v>
      </c>
      <c r="B33" s="5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29">
        <f t="shared" si="9"/>
        <v>0</v>
      </c>
      <c r="P33" s="30" t="str">
        <f t="shared" ref="P33:P36" si="16">IF(O$10=0,"-",(O33*100)/O$10)</f>
        <v>-</v>
      </c>
      <c r="Q33" s="29"/>
      <c r="R33" s="30" t="str">
        <f t="shared" ref="R33:R36" si="17">IF(Q$10=0,"-",(Q33*100)/Q$10)</f>
        <v>-</v>
      </c>
      <c r="S33" s="29"/>
      <c r="T33" s="30" t="str">
        <f t="shared" ref="T33:T36" si="18">IF(S$10=0,"-",(S33*100)/S$10)</f>
        <v>-</v>
      </c>
    </row>
    <row r="34" spans="1:20" s="25" customFormat="1" x14ac:dyDescent="0.15">
      <c r="A34" s="26" t="s">
        <v>28</v>
      </c>
      <c r="B34" s="50" t="s">
        <v>46</v>
      </c>
      <c r="C34" s="31">
        <f>C10*$B$53</f>
        <v>0</v>
      </c>
      <c r="D34" s="31">
        <f t="shared" ref="D34:N34" si="19">D10*$B$53</f>
        <v>0</v>
      </c>
      <c r="E34" s="31">
        <f t="shared" si="19"/>
        <v>0</v>
      </c>
      <c r="F34" s="31">
        <f t="shared" si="19"/>
        <v>0</v>
      </c>
      <c r="G34" s="31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29">
        <f>SUM(N34,M34,L34,K34,J34,I34,H34,G34,F34,E34,D34,C34)</f>
        <v>0</v>
      </c>
      <c r="P34" s="30" t="str">
        <f>IF(O$10=0,"-",(O34*100)/O$10)</f>
        <v>-</v>
      </c>
      <c r="Q34" s="29">
        <f>Q10*$B$53</f>
        <v>0</v>
      </c>
      <c r="R34" s="30" t="str">
        <f>IF(Q$10=0,"-",(Q34*100)/Q$10)</f>
        <v>-</v>
      </c>
      <c r="S34" s="29">
        <f>S10*$B$53</f>
        <v>0</v>
      </c>
      <c r="T34" s="30" t="str">
        <f>IF(S$10=0,"-",(S34*100)/S$10)</f>
        <v>-</v>
      </c>
    </row>
    <row r="35" spans="1:20" s="25" customFormat="1" x14ac:dyDescent="0.15">
      <c r="A35" s="26" t="s">
        <v>24</v>
      </c>
      <c r="B35" s="5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29">
        <f t="shared" si="9"/>
        <v>0</v>
      </c>
      <c r="P35" s="30" t="str">
        <f t="shared" si="16"/>
        <v>-</v>
      </c>
      <c r="Q35" s="29"/>
      <c r="R35" s="30" t="str">
        <f t="shared" si="17"/>
        <v>-</v>
      </c>
      <c r="S35" s="29"/>
      <c r="T35" s="30" t="str">
        <f t="shared" si="18"/>
        <v>-</v>
      </c>
    </row>
    <row r="36" spans="1:20" s="25" customFormat="1" x14ac:dyDescent="0.15">
      <c r="A36" s="26" t="s">
        <v>31</v>
      </c>
      <c r="B36" s="5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29">
        <f t="shared" si="9"/>
        <v>0</v>
      </c>
      <c r="P36" s="30" t="str">
        <f t="shared" si="16"/>
        <v>-</v>
      </c>
      <c r="Q36" s="29"/>
      <c r="R36" s="30" t="str">
        <f t="shared" si="17"/>
        <v>-</v>
      </c>
      <c r="S36" s="29"/>
      <c r="T36" s="30" t="str">
        <f t="shared" si="18"/>
        <v>-</v>
      </c>
    </row>
    <row r="37" spans="1:20" s="25" customFormat="1" x14ac:dyDescent="0.15">
      <c r="A37" s="26" t="s">
        <v>7</v>
      </c>
      <c r="B37" s="5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29">
        <f>SUM(N37,M37,L37,K37,J37,I37,H37,G37,F37,E37,D37,C37)</f>
        <v>0</v>
      </c>
      <c r="P37" s="30" t="str">
        <f>IF(O$10=0,"-",(O37*100)/O$10)</f>
        <v>-</v>
      </c>
      <c r="Q37" s="29"/>
      <c r="R37" s="30" t="str">
        <f>IF(Q$10=0,"-",(Q37*100)/Q$10)</f>
        <v>-</v>
      </c>
      <c r="S37" s="29"/>
      <c r="T37" s="30" t="str">
        <f>IF(S$10=0,"-",(S37*100)/S$10)</f>
        <v>-</v>
      </c>
    </row>
    <row r="38" spans="1:20" s="25" customFormat="1" x14ac:dyDescent="0.15">
      <c r="A38" s="26" t="s">
        <v>9</v>
      </c>
      <c r="B38" s="5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29">
        <f t="shared" si="9"/>
        <v>0</v>
      </c>
      <c r="P38" s="30" t="str">
        <f t="shared" si="10"/>
        <v>-</v>
      </c>
      <c r="Q38" s="29"/>
      <c r="R38" s="30" t="str">
        <f t="shared" si="11"/>
        <v>-</v>
      </c>
      <c r="S38" s="29"/>
      <c r="T38" s="30" t="str">
        <f t="shared" si="12"/>
        <v>-</v>
      </c>
    </row>
    <row r="39" spans="1:20" s="25" customFormat="1" x14ac:dyDescent="0.15">
      <c r="A39" s="26" t="s">
        <v>17</v>
      </c>
      <c r="B39" s="5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29">
        <f t="shared" si="9"/>
        <v>0</v>
      </c>
      <c r="P39" s="30" t="str">
        <f t="shared" si="10"/>
        <v>-</v>
      </c>
      <c r="Q39" s="29"/>
      <c r="R39" s="30" t="str">
        <f t="shared" si="11"/>
        <v>-</v>
      </c>
      <c r="S39" s="29"/>
      <c r="T39" s="30" t="str">
        <f t="shared" si="12"/>
        <v>-</v>
      </c>
    </row>
    <row r="40" spans="1:20" s="25" customFormat="1" x14ac:dyDescent="0.15">
      <c r="A40" s="26" t="s">
        <v>16</v>
      </c>
      <c r="B40" s="5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29">
        <f t="shared" si="9"/>
        <v>0</v>
      </c>
      <c r="P40" s="30" t="str">
        <f t="shared" si="10"/>
        <v>-</v>
      </c>
      <c r="Q40" s="29"/>
      <c r="R40" s="30" t="str">
        <f t="shared" si="11"/>
        <v>-</v>
      </c>
      <c r="S40" s="29"/>
      <c r="T40" s="30" t="str">
        <f t="shared" si="12"/>
        <v>-</v>
      </c>
    </row>
    <row r="41" spans="1:20" s="25" customFormat="1" x14ac:dyDescent="0.15">
      <c r="A41" s="26" t="s">
        <v>15</v>
      </c>
      <c r="B41" s="5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29">
        <f t="shared" si="9"/>
        <v>0</v>
      </c>
      <c r="P41" s="30" t="str">
        <f t="shared" si="10"/>
        <v>-</v>
      </c>
      <c r="Q41" s="29"/>
      <c r="R41" s="30" t="str">
        <f t="shared" si="11"/>
        <v>-</v>
      </c>
      <c r="S41" s="29"/>
      <c r="T41" s="30" t="str">
        <f t="shared" si="12"/>
        <v>-</v>
      </c>
    </row>
    <row r="42" spans="1:20" s="25" customFormat="1" x14ac:dyDescent="0.15">
      <c r="A42" s="38" t="s">
        <v>10</v>
      </c>
      <c r="B42" s="5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29">
        <f t="shared" si="9"/>
        <v>0</v>
      </c>
      <c r="P42" s="30" t="str">
        <f t="shared" si="10"/>
        <v>-</v>
      </c>
      <c r="Q42" s="29"/>
      <c r="R42" s="30" t="str">
        <f t="shared" si="11"/>
        <v>-</v>
      </c>
      <c r="S42" s="29"/>
      <c r="T42" s="30" t="str">
        <f t="shared" si="12"/>
        <v>-</v>
      </c>
    </row>
    <row r="43" spans="1:20" s="25" customFormat="1" x14ac:dyDescent="0.15">
      <c r="A43" s="33" t="s">
        <v>11</v>
      </c>
      <c r="B43" s="51"/>
      <c r="C43" s="31">
        <f t="shared" ref="C43:O43" si="20">SUM(C24:C42)</f>
        <v>0</v>
      </c>
      <c r="D43" s="31">
        <f t="shared" si="20"/>
        <v>0</v>
      </c>
      <c r="E43" s="31">
        <f t="shared" si="20"/>
        <v>0</v>
      </c>
      <c r="F43" s="31">
        <f t="shared" si="20"/>
        <v>0</v>
      </c>
      <c r="G43" s="31">
        <f t="shared" si="20"/>
        <v>0</v>
      </c>
      <c r="H43" s="31">
        <f t="shared" si="20"/>
        <v>0</v>
      </c>
      <c r="I43" s="31">
        <f t="shared" si="20"/>
        <v>0</v>
      </c>
      <c r="J43" s="31">
        <f t="shared" si="20"/>
        <v>0</v>
      </c>
      <c r="K43" s="31">
        <f t="shared" si="20"/>
        <v>0</v>
      </c>
      <c r="L43" s="31">
        <f t="shared" si="20"/>
        <v>0</v>
      </c>
      <c r="M43" s="31">
        <f t="shared" si="20"/>
        <v>0</v>
      </c>
      <c r="N43" s="32">
        <f t="shared" si="20"/>
        <v>0</v>
      </c>
      <c r="O43" s="29">
        <f t="shared" si="20"/>
        <v>0</v>
      </c>
      <c r="P43" s="30" t="str">
        <f t="shared" si="10"/>
        <v>-</v>
      </c>
      <c r="Q43" s="29">
        <f>SUM(Q24:Q42)</f>
        <v>0</v>
      </c>
      <c r="R43" s="30" t="str">
        <f t="shared" si="11"/>
        <v>-</v>
      </c>
      <c r="S43" s="29">
        <f>SUM(S24:S42)</f>
        <v>0</v>
      </c>
      <c r="T43" s="30" t="str">
        <f t="shared" si="12"/>
        <v>-</v>
      </c>
    </row>
    <row r="44" spans="1:20" s="25" customFormat="1" x14ac:dyDescent="0.1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13"/>
      <c r="Q44" s="112"/>
      <c r="R44" s="113"/>
      <c r="S44" s="112"/>
      <c r="T44" s="113"/>
    </row>
    <row r="45" spans="1:20" s="25" customFormat="1" x14ac:dyDescent="0.15">
      <c r="A45" s="24" t="s">
        <v>68</v>
      </c>
      <c r="B45" s="51"/>
      <c r="C45" s="31">
        <f>C20-C43</f>
        <v>0</v>
      </c>
      <c r="D45" s="31">
        <f t="shared" ref="D45:O45" si="21">D20-D43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21"/>
        <v>0</v>
      </c>
      <c r="N45" s="32">
        <f t="shared" si="21"/>
        <v>0</v>
      </c>
      <c r="O45" s="29">
        <f t="shared" si="21"/>
        <v>0</v>
      </c>
      <c r="P45" s="30" t="str">
        <f t="shared" si="10"/>
        <v>-</v>
      </c>
      <c r="Q45" s="29">
        <f>Q20-Q43</f>
        <v>0</v>
      </c>
      <c r="R45" s="30" t="str">
        <f t="shared" si="11"/>
        <v>-</v>
      </c>
      <c r="S45" s="29">
        <f>S20-S43</f>
        <v>0</v>
      </c>
      <c r="T45" s="30" t="str">
        <f t="shared" si="12"/>
        <v>-</v>
      </c>
    </row>
    <row r="46" spans="1:20" s="25" customFormat="1" x14ac:dyDescent="0.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2"/>
      <c r="P46" s="113"/>
      <c r="Q46" s="112"/>
      <c r="R46" s="113"/>
      <c r="S46" s="112"/>
      <c r="T46" s="113"/>
    </row>
    <row r="47" spans="1:20" ht="11.25" thickBot="1" x14ac:dyDescent="0.2">
      <c r="A47" s="39" t="s">
        <v>55</v>
      </c>
      <c r="B47" s="50" t="s">
        <v>44</v>
      </c>
      <c r="C47" s="58">
        <f>Personnel!F15</f>
        <v>0</v>
      </c>
      <c r="D47" s="58">
        <f>Personnel!G15</f>
        <v>0</v>
      </c>
      <c r="E47" s="58">
        <f>Personnel!H15</f>
        <v>0</v>
      </c>
      <c r="F47" s="58">
        <f>Personnel!I15</f>
        <v>0</v>
      </c>
      <c r="G47" s="58">
        <f>Personnel!J15</f>
        <v>0</v>
      </c>
      <c r="H47" s="58">
        <f>Personnel!K15</f>
        <v>0</v>
      </c>
      <c r="I47" s="58">
        <f>Personnel!L15</f>
        <v>0</v>
      </c>
      <c r="J47" s="58">
        <f>Personnel!M15</f>
        <v>0</v>
      </c>
      <c r="K47" s="58">
        <f>Personnel!N15</f>
        <v>0</v>
      </c>
      <c r="L47" s="58">
        <f>Personnel!O15</f>
        <v>0</v>
      </c>
      <c r="M47" s="58">
        <f>Personnel!P15</f>
        <v>0</v>
      </c>
      <c r="N47" s="58">
        <f>Personnel!Q15</f>
        <v>0</v>
      </c>
      <c r="O47" s="115">
        <f>Personnel!R15</f>
        <v>0</v>
      </c>
      <c r="P47" s="116"/>
      <c r="Q47" s="115">
        <f>Personnel!S15</f>
        <v>0</v>
      </c>
      <c r="R47" s="116"/>
      <c r="S47" s="115">
        <f>Personnel!T15</f>
        <v>0</v>
      </c>
      <c r="T47" s="116"/>
    </row>
    <row r="49" spans="1:3" x14ac:dyDescent="0.15">
      <c r="A49" s="41" t="s">
        <v>70</v>
      </c>
    </row>
    <row r="50" spans="1:3" x14ac:dyDescent="0.15">
      <c r="A50" s="44" t="s">
        <v>99</v>
      </c>
      <c r="B50" s="108">
        <v>0.1</v>
      </c>
    </row>
    <row r="51" spans="1:3" x14ac:dyDescent="0.15">
      <c r="A51" s="110" t="s">
        <v>69</v>
      </c>
      <c r="B51" s="110"/>
      <c r="C51" s="110"/>
    </row>
    <row r="52" spans="1:3" x14ac:dyDescent="0.15">
      <c r="A52" s="106" t="s">
        <v>98</v>
      </c>
      <c r="B52" s="107">
        <v>0.15</v>
      </c>
      <c r="C52" s="106"/>
    </row>
    <row r="53" spans="1:3" x14ac:dyDescent="0.15">
      <c r="A53" s="42" t="s">
        <v>97</v>
      </c>
      <c r="B53" s="108">
        <v>0.03</v>
      </c>
      <c r="C53" s="42"/>
    </row>
    <row r="54" spans="1:3" x14ac:dyDescent="0.15">
      <c r="A54" s="110" t="s">
        <v>86</v>
      </c>
      <c r="B54" s="110"/>
      <c r="C54" s="110"/>
    </row>
    <row r="55" spans="1:3" x14ac:dyDescent="0.15">
      <c r="A55" s="110"/>
      <c r="B55" s="110"/>
    </row>
  </sheetData>
  <mergeCells count="42">
    <mergeCell ref="C4:N4"/>
    <mergeCell ref="O4:P4"/>
    <mergeCell ref="O23:P23"/>
    <mergeCell ref="A22:N22"/>
    <mergeCell ref="O21:P21"/>
    <mergeCell ref="C23:N23"/>
    <mergeCell ref="C12:N12"/>
    <mergeCell ref="O11:P11"/>
    <mergeCell ref="O12:P12"/>
    <mergeCell ref="S21:T21"/>
    <mergeCell ref="Q4:R4"/>
    <mergeCell ref="S4:T4"/>
    <mergeCell ref="O19:P19"/>
    <mergeCell ref="O22:P22"/>
    <mergeCell ref="A1:B1"/>
    <mergeCell ref="A11:N11"/>
    <mergeCell ref="O47:P47"/>
    <mergeCell ref="Q47:R47"/>
    <mergeCell ref="S47:T47"/>
    <mergeCell ref="Q11:R11"/>
    <mergeCell ref="Q12:R12"/>
    <mergeCell ref="S11:T11"/>
    <mergeCell ref="S12:T12"/>
    <mergeCell ref="Q19:R19"/>
    <mergeCell ref="S19:T19"/>
    <mergeCell ref="Q22:R22"/>
    <mergeCell ref="S22:T22"/>
    <mergeCell ref="Q21:R21"/>
    <mergeCell ref="A44:N44"/>
    <mergeCell ref="A19:N19"/>
    <mergeCell ref="Q46:R46"/>
    <mergeCell ref="S46:T46"/>
    <mergeCell ref="Q23:R23"/>
    <mergeCell ref="S23:T23"/>
    <mergeCell ref="O44:P44"/>
    <mergeCell ref="Q44:R44"/>
    <mergeCell ref="S44:T44"/>
    <mergeCell ref="A55:B55"/>
    <mergeCell ref="A51:C51"/>
    <mergeCell ref="A54:C54"/>
    <mergeCell ref="A46:N46"/>
    <mergeCell ref="O46:P46"/>
  </mergeCells>
  <phoneticPr fontId="0" type="noConversion"/>
  <printOptions horizontalCentered="1"/>
  <pageMargins left="0.25" right="0.25" top="0.25" bottom="0.25" header="0.25" footer="0.25"/>
  <pageSetup scale="66" orientation="landscape" r:id="rId1"/>
  <headerFooter alignWithMargins="0">
    <oddHeader>&amp;R&amp;F</oddHeader>
  </headerFooter>
  <ignoredErrors>
    <ignoredError sqref="Q5:Q9 R5:S5 P18:R18 P20:R20 R6:R9 S18 S20 Q24 Q43:S43 P43 P45:Q45 R45:S45 S6:S9 S24 R25 Q25 S25 R34 Q33:S33 Q34 S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4C92-A532-4ED2-AAB8-50568E72B003}">
  <dimension ref="A1:T132"/>
  <sheetViews>
    <sheetView tabSelected="1" workbookViewId="0">
      <selection activeCell="A2" sqref="A2"/>
    </sheetView>
  </sheetViews>
  <sheetFormatPr defaultRowHeight="10.5" x14ac:dyDescent="0.15"/>
  <cols>
    <col min="1" max="1" width="24.42578125" style="1" bestFit="1" customWidth="1"/>
    <col min="2" max="2" width="11.140625" style="1" bestFit="1" customWidth="1"/>
    <col min="3" max="3" width="11.140625" style="1" customWidth="1"/>
    <col min="4" max="4" width="14.140625" style="1" bestFit="1" customWidth="1"/>
    <col min="5" max="5" width="15" style="1" bestFit="1" customWidth="1"/>
    <col min="6" max="17" width="13.140625" style="1" bestFit="1" customWidth="1"/>
    <col min="18" max="20" width="14.28515625" style="1" bestFit="1" customWidth="1"/>
    <col min="21" max="16384" width="9.140625" style="1"/>
  </cols>
  <sheetData>
    <row r="1" spans="1:20" ht="12.75" x14ac:dyDescent="0.2">
      <c r="A1" s="125" t="s">
        <v>100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14.25" customHeight="1" thickBot="1" x14ac:dyDescent="0.2"/>
    <row r="3" spans="1:20" s="6" customFormat="1" ht="21" x14ac:dyDescent="0.2">
      <c r="A3" s="2" t="s">
        <v>38</v>
      </c>
      <c r="B3" s="3" t="s">
        <v>39</v>
      </c>
      <c r="C3" s="3" t="s">
        <v>73</v>
      </c>
      <c r="D3" s="4" t="s">
        <v>49</v>
      </c>
      <c r="E3" s="4" t="s">
        <v>50</v>
      </c>
      <c r="F3" s="5" t="s">
        <v>56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  <c r="L3" s="5" t="s">
        <v>62</v>
      </c>
      <c r="M3" s="5" t="s">
        <v>63</v>
      </c>
      <c r="N3" s="5" t="s">
        <v>64</v>
      </c>
      <c r="O3" s="5" t="s">
        <v>65</v>
      </c>
      <c r="P3" s="5" t="s">
        <v>66</v>
      </c>
      <c r="Q3" s="5" t="s">
        <v>67</v>
      </c>
      <c r="R3" s="60" t="s">
        <v>47</v>
      </c>
      <c r="S3" s="60" t="s">
        <v>41</v>
      </c>
      <c r="T3" s="60" t="s">
        <v>48</v>
      </c>
    </row>
    <row r="4" spans="1:20" x14ac:dyDescent="0.15">
      <c r="A4" s="70" t="s">
        <v>52</v>
      </c>
      <c r="B4" s="71">
        <v>0</v>
      </c>
      <c r="C4" s="71" t="s">
        <v>56</v>
      </c>
      <c r="D4" s="72">
        <v>0</v>
      </c>
      <c r="E4" s="7">
        <f>D4/12</f>
        <v>0</v>
      </c>
      <c r="F4" s="7">
        <f>IF(Table4[[#This Row],[Hire Date]]=Table4[[#Headers],[Month 1]],$E4*$B4,0)</f>
        <v>0</v>
      </c>
      <c r="G4" s="7">
        <f>IF(OR(Table4[[#This Row],[Hire Date]]=Table4[[#Headers],[Month 2]],Table4[[#This Row],[Month 1]]&gt;0),$E4*$B4,0)</f>
        <v>0</v>
      </c>
      <c r="H4" s="7">
        <f>IF(OR(Table4[[#This Row],[Hire Date]]=Table4[[#Headers],[Month 3]],Table4[[#This Row],[Month 2]]&gt;0),$E4*$B4,0)</f>
        <v>0</v>
      </c>
      <c r="I4" s="7">
        <f>IF(OR(Table4[[#This Row],[Hire Date]]=Table4[[#Headers],[Month 4]],Table4[[#This Row],[Month 3]]&gt;0),$E4*$B4,0)</f>
        <v>0</v>
      </c>
      <c r="J4" s="7">
        <f>IF(OR(Table4[[#This Row],[Hire Date]]=Table4[[#Headers],[Month 5]],Table4[[#This Row],[Month 4]]&gt;0),$E4*$B4,0)</f>
        <v>0</v>
      </c>
      <c r="K4" s="7">
        <f>IF(OR(Table4[[#This Row],[Hire Date]]=Table4[[#Headers],[Month 6]],Table4[[#This Row],[Month 5]]&gt;0),$E4*$B4,0)</f>
        <v>0</v>
      </c>
      <c r="L4" s="7">
        <f>IF(OR(Table4[[#This Row],[Hire Date]]=Table4[[#Headers],[Month 7]],Table4[[#This Row],[Month 6]]&gt;0),$E4*$B4,0)</f>
        <v>0</v>
      </c>
      <c r="M4" s="7">
        <f>IF(OR(Table4[[#This Row],[Hire Date]]=Table4[[#Headers],[Month 8]],Table4[[#This Row],[Month 7]]&gt;0),$E4*$B4,0)</f>
        <v>0</v>
      </c>
      <c r="N4" s="7">
        <f>IF(OR(Table4[[#This Row],[Hire Date]]=Table4[[#Headers],[Month 9]],Table4[[#This Row],[Month 8]]&gt;0),$E4*$B4,0)</f>
        <v>0</v>
      </c>
      <c r="O4" s="7">
        <f>IF(OR(Table4[[#This Row],[Hire Date]]=Table4[[#Headers],[Month 10]],Table4[[#This Row],[Month 9]]&gt;0),$E4*$B4,0)</f>
        <v>0</v>
      </c>
      <c r="P4" s="7">
        <f>IF(OR(Table4[[#This Row],[Hire Date]]=Table4[[#Headers],[Month 11]],Table4[[#This Row],[Month 10]]&gt;0),$E4*$B4,0)</f>
        <v>0</v>
      </c>
      <c r="Q4" s="7">
        <f>IF(OR(Table4[[#This Row],[Hire Date]]=Table4[[#Headers],[Month 12]],Table4[[#This Row],[Month 11]]&gt;0),$E4*$B4,0)</f>
        <v>0</v>
      </c>
      <c r="R4" s="61">
        <f>SUM(F4:Q4)</f>
        <v>0</v>
      </c>
      <c r="S4" s="61">
        <f>IF(Table4[[#This Row],[Hire Date]]=Table4[[#Headers],[Year 2]],Table4[[#This Row],[Annual Salary per Employee]]*Table4[[#This Row],[Number of Employees]],(Table4[[#This Row],[Month 12]]*12)*(1+$B$18))</f>
        <v>0</v>
      </c>
      <c r="T4" s="61">
        <f>IF(Table4[[#This Row],[Hire Date]]=Table4[[#Headers],[Year 3]],Table4[[#This Row],[Annual Salary per Employee]]*Table4[[#This Row],[Number of Employees]],(Table4[[#This Row],[Year 2]])*(1+$B$18))</f>
        <v>0</v>
      </c>
    </row>
    <row r="5" spans="1:20" x14ac:dyDescent="0.15">
      <c r="A5" s="70" t="s">
        <v>53</v>
      </c>
      <c r="B5" s="71">
        <v>0</v>
      </c>
      <c r="C5" s="71" t="s">
        <v>56</v>
      </c>
      <c r="D5" s="72">
        <v>0</v>
      </c>
      <c r="E5" s="7">
        <f t="shared" ref="E5:E13" si="0">D5/12</f>
        <v>0</v>
      </c>
      <c r="F5" s="7">
        <f>IF(Table4[[#This Row],[Hire Date]]=Table4[[#Headers],[Month 1]],$E5*$B5,0)</f>
        <v>0</v>
      </c>
      <c r="G5" s="7">
        <f>IF(OR(Table4[[#This Row],[Hire Date]]=Table4[[#Headers],[Month 2]],Table4[[#This Row],[Month 1]]&gt;0),$E5*$B5,0)</f>
        <v>0</v>
      </c>
      <c r="H5" s="7">
        <f>IF(OR(Table4[[#This Row],[Hire Date]]=Table4[[#Headers],[Month 3]],Table4[[#This Row],[Month 2]]&gt;0),$E5*$B5,0)</f>
        <v>0</v>
      </c>
      <c r="I5" s="7">
        <f>IF(OR(Table4[[#This Row],[Hire Date]]=Table4[[#Headers],[Month 4]],Table4[[#This Row],[Month 3]]&gt;0),$E5*$B5,0)</f>
        <v>0</v>
      </c>
      <c r="J5" s="7">
        <f>IF(OR(Table4[[#This Row],[Hire Date]]=Table4[[#Headers],[Month 5]],Table4[[#This Row],[Month 4]]&gt;0),$E5*$B5,0)</f>
        <v>0</v>
      </c>
      <c r="K5" s="7">
        <f>IF(OR(Table4[[#This Row],[Hire Date]]=Table4[[#Headers],[Month 6]],Table4[[#This Row],[Month 5]]&gt;0),$E5*$B5,0)</f>
        <v>0</v>
      </c>
      <c r="L5" s="7">
        <f>IF(OR(Table4[[#This Row],[Hire Date]]=Table4[[#Headers],[Month 7]],Table4[[#This Row],[Month 6]]&gt;0),$E5*$B5,0)</f>
        <v>0</v>
      </c>
      <c r="M5" s="7">
        <f>IF(OR(Table4[[#This Row],[Hire Date]]=Table4[[#Headers],[Month 8]],Table4[[#This Row],[Month 7]]&gt;0),$E5*$B5,0)</f>
        <v>0</v>
      </c>
      <c r="N5" s="7">
        <f>IF(OR(Table4[[#This Row],[Hire Date]]=Table4[[#Headers],[Month 9]],Table4[[#This Row],[Month 8]]&gt;0),$E5*$B5,0)</f>
        <v>0</v>
      </c>
      <c r="O5" s="7">
        <f>IF(OR(Table4[[#This Row],[Hire Date]]=Table4[[#Headers],[Month 10]],Table4[[#This Row],[Month 9]]&gt;0),$E5*$B5,0)</f>
        <v>0</v>
      </c>
      <c r="P5" s="7">
        <f>IF(OR(Table4[[#This Row],[Hire Date]]=Table4[[#Headers],[Month 11]],Table4[[#This Row],[Month 10]]&gt;0),$E5*$B5,0)</f>
        <v>0</v>
      </c>
      <c r="Q5" s="7">
        <f>IF(OR(Table4[[#This Row],[Hire Date]]=Table4[[#Headers],[Month 12]],Table4[[#This Row],[Month 11]]&gt;0),$E5*$B5,0)</f>
        <v>0</v>
      </c>
      <c r="R5" s="61">
        <f t="shared" ref="R5:R10" si="1">SUM(F5:Q5)</f>
        <v>0</v>
      </c>
      <c r="S5" s="61">
        <f>IF(Table4[[#This Row],[Hire Date]]=Table4[[#Headers],[Year 2]],Table4[[#This Row],[Annual Salary per Employee]]*Table4[[#This Row],[Number of Employees]],(Table4[[#This Row],[Month 12]]*12)*(1+$B$18))</f>
        <v>0</v>
      </c>
      <c r="T5" s="61">
        <f>IF(Table4[[#This Row],[Hire Date]]=Table4[[#Headers],[Year 3]],Table4[[#This Row],[Annual Salary per Employee]]*Table4[[#This Row],[Number of Employees]],(Table4[[#This Row],[Year 2]])*(1+$B$18))</f>
        <v>0</v>
      </c>
    </row>
    <row r="6" spans="1:20" x14ac:dyDescent="0.15">
      <c r="A6" s="70" t="s">
        <v>54</v>
      </c>
      <c r="B6" s="71">
        <v>0</v>
      </c>
      <c r="C6" s="71" t="s">
        <v>56</v>
      </c>
      <c r="D6" s="72">
        <v>0</v>
      </c>
      <c r="E6" s="7">
        <f t="shared" si="0"/>
        <v>0</v>
      </c>
      <c r="F6" s="7">
        <f>IF(Table4[[#This Row],[Hire Date]]=Table4[[#Headers],[Month 1]],$E6*$B6,0)</f>
        <v>0</v>
      </c>
      <c r="G6" s="7">
        <f>IF(OR(Table4[[#This Row],[Hire Date]]=Table4[[#Headers],[Month 2]],Table4[[#This Row],[Month 1]]&gt;0),$E6*$B6,0)</f>
        <v>0</v>
      </c>
      <c r="H6" s="7">
        <f>IF(OR(Table4[[#This Row],[Hire Date]]=Table4[[#Headers],[Month 3]],Table4[[#This Row],[Month 2]]&gt;0),$E6*$B6,0)</f>
        <v>0</v>
      </c>
      <c r="I6" s="7">
        <f>IF(OR(Table4[[#This Row],[Hire Date]]=Table4[[#Headers],[Month 4]],Table4[[#This Row],[Month 3]]&gt;0),$E6*$B6,0)</f>
        <v>0</v>
      </c>
      <c r="J6" s="7">
        <f>IF(OR(Table4[[#This Row],[Hire Date]]=Table4[[#Headers],[Month 5]],Table4[[#This Row],[Month 4]]&gt;0),$E6*$B6,0)</f>
        <v>0</v>
      </c>
      <c r="K6" s="7">
        <f>IF(OR(Table4[[#This Row],[Hire Date]]=Table4[[#Headers],[Month 6]],Table4[[#This Row],[Month 5]]&gt;0),$E6*$B6,0)</f>
        <v>0</v>
      </c>
      <c r="L6" s="7">
        <f>IF(OR(Table4[[#This Row],[Hire Date]]=Table4[[#Headers],[Month 7]],Table4[[#This Row],[Month 6]]&gt;0),$E6*$B6,0)</f>
        <v>0</v>
      </c>
      <c r="M6" s="7">
        <f>IF(OR(Table4[[#This Row],[Hire Date]]=Table4[[#Headers],[Month 8]],Table4[[#This Row],[Month 7]]&gt;0),$E6*$B6,0)</f>
        <v>0</v>
      </c>
      <c r="N6" s="7">
        <f>IF(OR(Table4[[#This Row],[Hire Date]]=Table4[[#Headers],[Month 9]],Table4[[#This Row],[Month 8]]&gt;0),$E6*$B6,0)</f>
        <v>0</v>
      </c>
      <c r="O6" s="7">
        <f>IF(OR(Table4[[#This Row],[Hire Date]]=Table4[[#Headers],[Month 10]],Table4[[#This Row],[Month 9]]&gt;0),$E6*$B6,0)</f>
        <v>0</v>
      </c>
      <c r="P6" s="7">
        <f>IF(OR(Table4[[#This Row],[Hire Date]]=Table4[[#Headers],[Month 11]],Table4[[#This Row],[Month 10]]&gt;0),$E6*$B6,0)</f>
        <v>0</v>
      </c>
      <c r="Q6" s="7">
        <f>IF(OR(Table4[[#This Row],[Hire Date]]=Table4[[#Headers],[Month 12]],Table4[[#This Row],[Month 11]]&gt;0),$E6*$B6,0)</f>
        <v>0</v>
      </c>
      <c r="R6" s="61">
        <f t="shared" si="1"/>
        <v>0</v>
      </c>
      <c r="S6" s="61">
        <f>IF(Table4[[#This Row],[Hire Date]]=Table4[[#Headers],[Year 2]],Table4[[#This Row],[Annual Salary per Employee]]*Table4[[#This Row],[Number of Employees]],(Table4[[#This Row],[Month 12]]*12)*(1+$B$18))</f>
        <v>0</v>
      </c>
      <c r="T6" s="61">
        <f>IF(Table4[[#This Row],[Hire Date]]=Table4[[#Headers],[Year 3]],Table4[[#This Row],[Annual Salary per Employee]]*Table4[[#This Row],[Number of Employees]],(Table4[[#This Row],[Year 2]])*(1+$B$18))</f>
        <v>0</v>
      </c>
    </row>
    <row r="7" spans="1:20" x14ac:dyDescent="0.15">
      <c r="A7" s="70" t="s">
        <v>71</v>
      </c>
      <c r="B7" s="71">
        <v>0</v>
      </c>
      <c r="C7" s="71" t="s">
        <v>56</v>
      </c>
      <c r="D7" s="72">
        <v>0</v>
      </c>
      <c r="E7" s="7">
        <f t="shared" si="0"/>
        <v>0</v>
      </c>
      <c r="F7" s="7">
        <f>IF(Table4[[#This Row],[Hire Date]]=Table4[[#Headers],[Month 1]],$E7*$B7,0)</f>
        <v>0</v>
      </c>
      <c r="G7" s="7">
        <f>IF(OR(Table4[[#This Row],[Hire Date]]=Table4[[#Headers],[Month 2]],Table4[[#This Row],[Month 1]]&gt;0),$E7*$B7,0)</f>
        <v>0</v>
      </c>
      <c r="H7" s="7">
        <f>IF(OR(Table4[[#This Row],[Hire Date]]=Table4[[#Headers],[Month 3]],Table4[[#This Row],[Month 2]]&gt;0),$E7*$B7,0)</f>
        <v>0</v>
      </c>
      <c r="I7" s="7">
        <f>IF(OR(Table4[[#This Row],[Hire Date]]=Table4[[#Headers],[Month 4]],Table4[[#This Row],[Month 3]]&gt;0),$E7*$B7,0)</f>
        <v>0</v>
      </c>
      <c r="J7" s="7">
        <f>IF(OR(Table4[[#This Row],[Hire Date]]=Table4[[#Headers],[Month 5]],Table4[[#This Row],[Month 4]]&gt;0),$E7*$B7,0)</f>
        <v>0</v>
      </c>
      <c r="K7" s="7">
        <f>IF(OR(Table4[[#This Row],[Hire Date]]=Table4[[#Headers],[Month 6]],Table4[[#This Row],[Month 5]]&gt;0),$E7*$B7,0)</f>
        <v>0</v>
      </c>
      <c r="L7" s="7">
        <f>IF(OR(Table4[[#This Row],[Hire Date]]=Table4[[#Headers],[Month 7]],Table4[[#This Row],[Month 6]]&gt;0),$E7*$B7,0)</f>
        <v>0</v>
      </c>
      <c r="M7" s="7">
        <f>IF(OR(Table4[[#This Row],[Hire Date]]=Table4[[#Headers],[Month 8]],Table4[[#This Row],[Month 7]]&gt;0),$E7*$B7,0)</f>
        <v>0</v>
      </c>
      <c r="N7" s="7">
        <f>IF(OR(Table4[[#This Row],[Hire Date]]=Table4[[#Headers],[Month 9]],Table4[[#This Row],[Month 8]]&gt;0),$E7*$B7,0)</f>
        <v>0</v>
      </c>
      <c r="O7" s="7">
        <f>IF(OR(Table4[[#This Row],[Hire Date]]=Table4[[#Headers],[Month 10]],Table4[[#This Row],[Month 9]]&gt;0),$E7*$B7,0)</f>
        <v>0</v>
      </c>
      <c r="P7" s="7">
        <f>IF(OR(Table4[[#This Row],[Hire Date]]=Table4[[#Headers],[Month 11]],Table4[[#This Row],[Month 10]]&gt;0),$E7*$B7,0)</f>
        <v>0</v>
      </c>
      <c r="Q7" s="7">
        <f>IF(OR(Table4[[#This Row],[Hire Date]]=Table4[[#Headers],[Month 12]],Table4[[#This Row],[Month 11]]&gt;0),$E7*$B7,0)</f>
        <v>0</v>
      </c>
      <c r="R7" s="61">
        <f t="shared" si="1"/>
        <v>0</v>
      </c>
      <c r="S7" s="61">
        <f>IF(Table4[[#This Row],[Hire Date]]=Table4[[#Headers],[Year 2]],Table4[[#This Row],[Annual Salary per Employee]]*Table4[[#This Row],[Number of Employees]],(Table4[[#This Row],[Month 12]]*12)*(1+$B$18))</f>
        <v>0</v>
      </c>
      <c r="T7" s="61">
        <f>IF(Table4[[#This Row],[Hire Date]]=Table4[[#Headers],[Year 3]],Table4[[#This Row],[Annual Salary per Employee]]*Table4[[#This Row],[Number of Employees]],(Table4[[#This Row],[Year 2]])*(1+$B$18))</f>
        <v>0</v>
      </c>
    </row>
    <row r="8" spans="1:20" x14ac:dyDescent="0.15">
      <c r="A8" s="70" t="s">
        <v>72</v>
      </c>
      <c r="B8" s="71">
        <v>0</v>
      </c>
      <c r="C8" s="71" t="s">
        <v>56</v>
      </c>
      <c r="D8" s="72">
        <v>0</v>
      </c>
      <c r="E8" s="7">
        <f t="shared" si="0"/>
        <v>0</v>
      </c>
      <c r="F8" s="7">
        <f>IF(Table4[[#This Row],[Hire Date]]=Table4[[#Headers],[Month 1]],$E8*$B8,0)</f>
        <v>0</v>
      </c>
      <c r="G8" s="7">
        <f>IF(OR(Table4[[#This Row],[Hire Date]]=Table4[[#Headers],[Month 2]],Table4[[#This Row],[Month 1]]&gt;0),$E8*$B8,0)</f>
        <v>0</v>
      </c>
      <c r="H8" s="7">
        <f>IF(OR(Table4[[#This Row],[Hire Date]]=Table4[[#Headers],[Month 3]],Table4[[#This Row],[Month 2]]&gt;0),$E8*$B8,0)</f>
        <v>0</v>
      </c>
      <c r="I8" s="7">
        <f>IF(OR(Table4[[#This Row],[Hire Date]]=Table4[[#Headers],[Month 4]],Table4[[#This Row],[Month 3]]&gt;0),$E8*$B8,0)</f>
        <v>0</v>
      </c>
      <c r="J8" s="7">
        <f>IF(OR(Table4[[#This Row],[Hire Date]]=Table4[[#Headers],[Month 5]],Table4[[#This Row],[Month 4]]&gt;0),$E8*$B8,0)</f>
        <v>0</v>
      </c>
      <c r="K8" s="7">
        <f>IF(OR(Table4[[#This Row],[Hire Date]]=Table4[[#Headers],[Month 6]],Table4[[#This Row],[Month 5]]&gt;0),$E8*$B8,0)</f>
        <v>0</v>
      </c>
      <c r="L8" s="7">
        <f>IF(OR(Table4[[#This Row],[Hire Date]]=Table4[[#Headers],[Month 7]],Table4[[#This Row],[Month 6]]&gt;0),$E8*$B8,0)</f>
        <v>0</v>
      </c>
      <c r="M8" s="7">
        <f>IF(OR(Table4[[#This Row],[Hire Date]]=Table4[[#Headers],[Month 8]],Table4[[#This Row],[Month 7]]&gt;0),$E8*$B8,0)</f>
        <v>0</v>
      </c>
      <c r="N8" s="7">
        <f>IF(OR(Table4[[#This Row],[Hire Date]]=Table4[[#Headers],[Month 9]],Table4[[#This Row],[Month 8]]&gt;0),$E8*$B8,0)</f>
        <v>0</v>
      </c>
      <c r="O8" s="7">
        <f>IF(OR(Table4[[#This Row],[Hire Date]]=Table4[[#Headers],[Month 10]],Table4[[#This Row],[Month 9]]&gt;0),$E8*$B8,0)</f>
        <v>0</v>
      </c>
      <c r="P8" s="7">
        <f>IF(OR(Table4[[#This Row],[Hire Date]]=Table4[[#Headers],[Month 11]],Table4[[#This Row],[Month 10]]&gt;0),$E8*$B8,0)</f>
        <v>0</v>
      </c>
      <c r="Q8" s="7">
        <f>IF(OR(Table4[[#This Row],[Hire Date]]=Table4[[#Headers],[Month 12]],Table4[[#This Row],[Month 11]]&gt;0),$E8*$B8,0)</f>
        <v>0</v>
      </c>
      <c r="R8" s="61">
        <f t="shared" si="1"/>
        <v>0</v>
      </c>
      <c r="S8" s="61">
        <f>IF(Table4[[#This Row],[Hire Date]]=Table4[[#Headers],[Year 2]],Table4[[#This Row],[Annual Salary per Employee]]*Table4[[#This Row],[Number of Employees]],(Table4[[#This Row],[Month 12]]*12)*(1+$B$18))</f>
        <v>0</v>
      </c>
      <c r="T8" s="61">
        <f>IF(Table4[[#This Row],[Hire Date]]=Table4[[#Headers],[Year 3]],Table4[[#This Row],[Annual Salary per Employee]]*Table4[[#This Row],[Number of Employees]],(Table4[[#This Row],[Year 2]])*(1+$B$18))</f>
        <v>0</v>
      </c>
    </row>
    <row r="9" spans="1:20" x14ac:dyDescent="0.15">
      <c r="A9" s="70"/>
      <c r="B9" s="71"/>
      <c r="C9" s="71"/>
      <c r="D9" s="72"/>
      <c r="E9" s="7">
        <f t="shared" si="0"/>
        <v>0</v>
      </c>
      <c r="F9" s="7">
        <f>IF(Table4[[#This Row],[Hire Date]]=Table4[[#Headers],[Month 1]],$E9*$B9,0)</f>
        <v>0</v>
      </c>
      <c r="G9" s="7">
        <f>IF(OR(Table4[[#This Row],[Hire Date]]=Table4[[#Headers],[Month 2]],Table4[[#This Row],[Month 1]]&gt;0),$E9*$B9,0)</f>
        <v>0</v>
      </c>
      <c r="H9" s="7">
        <f>IF(OR(Table4[[#This Row],[Hire Date]]=Table4[[#Headers],[Month 3]],Table4[[#This Row],[Month 2]]&gt;0),$E9*$B9,0)</f>
        <v>0</v>
      </c>
      <c r="I9" s="7">
        <f>IF(OR(Table4[[#This Row],[Hire Date]]=Table4[[#Headers],[Month 4]],Table4[[#This Row],[Month 3]]&gt;0),$E9*$B9,0)</f>
        <v>0</v>
      </c>
      <c r="J9" s="7">
        <f>IF(OR(Table4[[#This Row],[Hire Date]]=Table4[[#Headers],[Month 5]],Table4[[#This Row],[Month 4]]&gt;0),$E9*$B9,0)</f>
        <v>0</v>
      </c>
      <c r="K9" s="7">
        <f>IF(OR(Table4[[#This Row],[Hire Date]]=Table4[[#Headers],[Month 6]],Table4[[#This Row],[Month 5]]&gt;0),$E9*$B9,0)</f>
        <v>0</v>
      </c>
      <c r="L9" s="7">
        <f>IF(OR(Table4[[#This Row],[Hire Date]]=Table4[[#Headers],[Month 7]],Table4[[#This Row],[Month 6]]&gt;0),$E9*$B9,0)</f>
        <v>0</v>
      </c>
      <c r="M9" s="7">
        <f>IF(OR(Table4[[#This Row],[Hire Date]]=Table4[[#Headers],[Month 8]],Table4[[#This Row],[Month 7]]&gt;0),$E9*$B9,0)</f>
        <v>0</v>
      </c>
      <c r="N9" s="7">
        <f>IF(OR(Table4[[#This Row],[Hire Date]]=Table4[[#Headers],[Month 9]],Table4[[#This Row],[Month 8]]&gt;0),$E9*$B9,0)</f>
        <v>0</v>
      </c>
      <c r="O9" s="7">
        <f>IF(OR(Table4[[#This Row],[Hire Date]]=Table4[[#Headers],[Month 10]],Table4[[#This Row],[Month 9]]&gt;0),$E9*$B9,0)</f>
        <v>0</v>
      </c>
      <c r="P9" s="7">
        <f>IF(OR(Table4[[#This Row],[Hire Date]]=Table4[[#Headers],[Month 11]],Table4[[#This Row],[Month 10]]&gt;0),$E9*$B9,0)</f>
        <v>0</v>
      </c>
      <c r="Q9" s="7">
        <f>IF(OR(Table4[[#This Row],[Hire Date]]=Table4[[#Headers],[Month 12]],Table4[[#This Row],[Month 11]]&gt;0),$E9*$B9,0)</f>
        <v>0</v>
      </c>
      <c r="R9" s="61">
        <f t="shared" si="1"/>
        <v>0</v>
      </c>
      <c r="S9" s="61">
        <f>IF(Table4[[#This Row],[Hire Date]]=Table4[[#Headers],[Year 2]],Table4[[#This Row],[Annual Salary per Employee]]*Table4[[#This Row],[Number of Employees]],(Table4[[#This Row],[Month 12]]*12)*(1+$B$18))</f>
        <v>0</v>
      </c>
      <c r="T9" s="61">
        <f>IF(Table4[[#This Row],[Hire Date]]=Table4[[#Headers],[Year 3]],Table4[[#This Row],[Annual Salary per Employee]]*Table4[[#This Row],[Number of Employees]],(Table4[[#This Row],[Year 2]])*(1+$B$18))</f>
        <v>0</v>
      </c>
    </row>
    <row r="10" spans="1:20" x14ac:dyDescent="0.15">
      <c r="A10" s="70"/>
      <c r="B10" s="71"/>
      <c r="C10" s="71"/>
      <c r="D10" s="72"/>
      <c r="E10" s="7">
        <f t="shared" si="0"/>
        <v>0</v>
      </c>
      <c r="F10" s="7">
        <f>IF(Table4[[#This Row],[Hire Date]]=Table4[[#Headers],[Month 1]],$E10*$B10,0)</f>
        <v>0</v>
      </c>
      <c r="G10" s="7">
        <f>IF(OR(Table4[[#This Row],[Hire Date]]=Table4[[#Headers],[Month 2]],Table4[[#This Row],[Month 1]]&gt;0),$E10*$B10,0)</f>
        <v>0</v>
      </c>
      <c r="H10" s="7">
        <f>IF(OR(Table4[[#This Row],[Hire Date]]=Table4[[#Headers],[Month 3]],Table4[[#This Row],[Month 2]]&gt;0),$E10*$B10,0)</f>
        <v>0</v>
      </c>
      <c r="I10" s="7">
        <f>IF(OR(Table4[[#This Row],[Hire Date]]=Table4[[#Headers],[Month 4]],Table4[[#This Row],[Month 3]]&gt;0),$E10*$B10,0)</f>
        <v>0</v>
      </c>
      <c r="J10" s="7">
        <f>IF(OR(Table4[[#This Row],[Hire Date]]=Table4[[#Headers],[Month 5]],Table4[[#This Row],[Month 4]]&gt;0),$E10*$B10,0)</f>
        <v>0</v>
      </c>
      <c r="K10" s="7">
        <f>IF(OR(Table4[[#This Row],[Hire Date]]=Table4[[#Headers],[Month 6]],Table4[[#This Row],[Month 5]]&gt;0),$E10*$B10,0)</f>
        <v>0</v>
      </c>
      <c r="L10" s="7">
        <f>IF(OR(Table4[[#This Row],[Hire Date]]=Table4[[#Headers],[Month 7]],Table4[[#This Row],[Month 6]]&gt;0),$E10*$B10,0)</f>
        <v>0</v>
      </c>
      <c r="M10" s="7">
        <f>IF(OR(Table4[[#This Row],[Hire Date]]=Table4[[#Headers],[Month 8]],Table4[[#This Row],[Month 7]]&gt;0),$E10*$B10,0)</f>
        <v>0</v>
      </c>
      <c r="N10" s="7">
        <f>IF(OR(Table4[[#This Row],[Hire Date]]=Table4[[#Headers],[Month 9]],Table4[[#This Row],[Month 8]]&gt;0),$E10*$B10,0)</f>
        <v>0</v>
      </c>
      <c r="O10" s="7">
        <f>IF(OR(Table4[[#This Row],[Hire Date]]=Table4[[#Headers],[Month 10]],Table4[[#This Row],[Month 9]]&gt;0),$E10*$B10,0)</f>
        <v>0</v>
      </c>
      <c r="P10" s="7">
        <f>IF(OR(Table4[[#This Row],[Hire Date]]=Table4[[#Headers],[Month 11]],Table4[[#This Row],[Month 10]]&gt;0),$E10*$B10,0)</f>
        <v>0</v>
      </c>
      <c r="Q10" s="7">
        <f>IF(OR(Table4[[#This Row],[Hire Date]]=Table4[[#Headers],[Month 12]],Table4[[#This Row],[Month 11]]&gt;0),$E10*$B10,0)</f>
        <v>0</v>
      </c>
      <c r="R10" s="61">
        <f t="shared" si="1"/>
        <v>0</v>
      </c>
      <c r="S10" s="61">
        <f>IF(Table4[[#This Row],[Hire Date]]=Table4[[#Headers],[Year 2]],Table4[[#This Row],[Annual Salary per Employee]]*Table4[[#This Row],[Number of Employees]],(Table4[[#This Row],[Month 12]]*12)*(1+$B$18))</f>
        <v>0</v>
      </c>
      <c r="T10" s="61">
        <f>IF(Table4[[#This Row],[Hire Date]]=Table4[[#Headers],[Year 3]],Table4[[#This Row],[Annual Salary per Employee]]*Table4[[#This Row],[Number of Employees]],(Table4[[#This Row],[Year 2]])*(1+$B$18))</f>
        <v>0</v>
      </c>
    </row>
    <row r="11" spans="1:20" x14ac:dyDescent="0.15">
      <c r="A11" s="73"/>
      <c r="B11" s="71"/>
      <c r="C11" s="71"/>
      <c r="D11" s="72"/>
      <c r="E11" s="7">
        <f t="shared" si="0"/>
        <v>0</v>
      </c>
      <c r="F11" s="7">
        <f>IF(Table4[[#This Row],[Hire Date]]=Table4[[#Headers],[Month 1]],$E11*$B11,0)</f>
        <v>0</v>
      </c>
      <c r="G11" s="7">
        <f>IF(OR(Table4[[#This Row],[Hire Date]]=Table4[[#Headers],[Month 2]],Table4[[#This Row],[Month 1]]&gt;0),$E11*$B11,0)</f>
        <v>0</v>
      </c>
      <c r="H11" s="7">
        <f>IF(OR(Table4[[#This Row],[Hire Date]]=Table4[[#Headers],[Month 3]],Table4[[#This Row],[Month 2]]&gt;0),$E11*$B11,0)</f>
        <v>0</v>
      </c>
      <c r="I11" s="7">
        <f>IF(OR(Table4[[#This Row],[Hire Date]]=Table4[[#Headers],[Month 4]],Table4[[#This Row],[Month 3]]&gt;0),$E11*$B11,0)</f>
        <v>0</v>
      </c>
      <c r="J11" s="7">
        <f>IF(OR(Table4[[#This Row],[Hire Date]]=Table4[[#Headers],[Month 5]],Table4[[#This Row],[Month 4]]&gt;0),$E11*$B11,0)</f>
        <v>0</v>
      </c>
      <c r="K11" s="7">
        <f>IF(OR(Table4[[#This Row],[Hire Date]]=Table4[[#Headers],[Month 6]],Table4[[#This Row],[Month 5]]&gt;0),$E11*$B11,0)</f>
        <v>0</v>
      </c>
      <c r="L11" s="7">
        <f>IF(OR(Table4[[#This Row],[Hire Date]]=Table4[[#Headers],[Month 7]],Table4[[#This Row],[Month 6]]&gt;0),$E11*$B11,0)</f>
        <v>0</v>
      </c>
      <c r="M11" s="7">
        <f>IF(OR(Table4[[#This Row],[Hire Date]]=Table4[[#Headers],[Month 8]],Table4[[#This Row],[Month 7]]&gt;0),$E11*$B11,0)</f>
        <v>0</v>
      </c>
      <c r="N11" s="7">
        <f>IF(OR(Table4[[#This Row],[Hire Date]]=Table4[[#Headers],[Month 9]],Table4[[#This Row],[Month 8]]&gt;0),$E11*$B11,0)</f>
        <v>0</v>
      </c>
      <c r="O11" s="7">
        <f>IF(OR(Table4[[#This Row],[Hire Date]]=Table4[[#Headers],[Month 10]],Table4[[#This Row],[Month 9]]&gt;0),$E11*$B11,0)</f>
        <v>0</v>
      </c>
      <c r="P11" s="7">
        <f>IF(OR(Table4[[#This Row],[Hire Date]]=Table4[[#Headers],[Month 11]],Table4[[#This Row],[Month 10]]&gt;0),$E11*$B11,0)</f>
        <v>0</v>
      </c>
      <c r="Q11" s="7">
        <f>IF(OR(Table4[[#This Row],[Hire Date]]=Table4[[#Headers],[Month 12]],Table4[[#This Row],[Month 11]]&gt;0),$E11*$B11,0)</f>
        <v>0</v>
      </c>
      <c r="R11" s="61">
        <f t="shared" ref="R11:R13" si="2">SUM(F11:Q11)</f>
        <v>0</v>
      </c>
      <c r="S11" s="61">
        <f>IF(Table4[[#This Row],[Hire Date]]=Table4[[#Headers],[Year 2]],Table4[[#This Row],[Annual Salary per Employee]]*Table4[[#This Row],[Number of Employees]],(Table4[[#This Row],[Month 12]]*12)*(1+$B$18))</f>
        <v>0</v>
      </c>
      <c r="T11" s="61">
        <f>IF(Table4[[#This Row],[Hire Date]]=Table4[[#Headers],[Year 3]],Table4[[#This Row],[Annual Salary per Employee]]*Table4[[#This Row],[Number of Employees]],(Table4[[#This Row],[Year 2]])*(1+$B$18))</f>
        <v>0</v>
      </c>
    </row>
    <row r="12" spans="1:20" x14ac:dyDescent="0.15">
      <c r="A12" s="73"/>
      <c r="B12" s="71"/>
      <c r="C12" s="71"/>
      <c r="D12" s="72"/>
      <c r="E12" s="7">
        <f t="shared" si="0"/>
        <v>0</v>
      </c>
      <c r="F12" s="7">
        <f>IF(Table4[[#This Row],[Hire Date]]=Table4[[#Headers],[Month 1]],$E12*$B12,0)</f>
        <v>0</v>
      </c>
      <c r="G12" s="7">
        <f>IF(OR(Table4[[#This Row],[Hire Date]]=Table4[[#Headers],[Month 2]],Table4[[#This Row],[Month 1]]&gt;0),$E12*$B12,0)</f>
        <v>0</v>
      </c>
      <c r="H12" s="7">
        <f>IF(OR(Table4[[#This Row],[Hire Date]]=Table4[[#Headers],[Month 3]],Table4[[#This Row],[Month 2]]&gt;0),$E12*$B12,0)</f>
        <v>0</v>
      </c>
      <c r="I12" s="7">
        <f>IF(OR(Table4[[#This Row],[Hire Date]]=Table4[[#Headers],[Month 4]],Table4[[#This Row],[Month 3]]&gt;0),$E12*$B12,0)</f>
        <v>0</v>
      </c>
      <c r="J12" s="7">
        <f>IF(OR(Table4[[#This Row],[Hire Date]]=Table4[[#Headers],[Month 5]],Table4[[#This Row],[Month 4]]&gt;0),$E12*$B12,0)</f>
        <v>0</v>
      </c>
      <c r="K12" s="7">
        <f>IF(OR(Table4[[#This Row],[Hire Date]]=Table4[[#Headers],[Month 6]],Table4[[#This Row],[Month 5]]&gt;0),$E12*$B12,0)</f>
        <v>0</v>
      </c>
      <c r="L12" s="7">
        <f>IF(OR(Table4[[#This Row],[Hire Date]]=Table4[[#Headers],[Month 7]],Table4[[#This Row],[Month 6]]&gt;0),$E12*$B12,0)</f>
        <v>0</v>
      </c>
      <c r="M12" s="7">
        <f>IF(OR(Table4[[#This Row],[Hire Date]]=Table4[[#Headers],[Month 8]],Table4[[#This Row],[Month 7]]&gt;0),$E12*$B12,0)</f>
        <v>0</v>
      </c>
      <c r="N12" s="7">
        <f>IF(OR(Table4[[#This Row],[Hire Date]]=Table4[[#Headers],[Month 9]],Table4[[#This Row],[Month 8]]&gt;0),$E12*$B12,0)</f>
        <v>0</v>
      </c>
      <c r="O12" s="7">
        <f>IF(OR(Table4[[#This Row],[Hire Date]]=Table4[[#Headers],[Month 10]],Table4[[#This Row],[Month 9]]&gt;0),$E12*$B12,0)</f>
        <v>0</v>
      </c>
      <c r="P12" s="7">
        <f>IF(OR(Table4[[#This Row],[Hire Date]]=Table4[[#Headers],[Month 11]],Table4[[#This Row],[Month 10]]&gt;0),$E12*$B12,0)</f>
        <v>0</v>
      </c>
      <c r="Q12" s="7">
        <f>IF(OR(Table4[[#This Row],[Hire Date]]=Table4[[#Headers],[Month 12]],Table4[[#This Row],[Month 11]]&gt;0),$E12*$B12,0)</f>
        <v>0</v>
      </c>
      <c r="R12" s="61">
        <f t="shared" si="2"/>
        <v>0</v>
      </c>
      <c r="S12" s="61">
        <f>IF(Table4[[#This Row],[Hire Date]]=Table4[[#Headers],[Year 2]],Table4[[#This Row],[Annual Salary per Employee]]*Table4[[#This Row],[Number of Employees]],(Table4[[#This Row],[Month 12]]*12)*(1+$B$18))</f>
        <v>0</v>
      </c>
      <c r="T12" s="61">
        <f>IF(Table4[[#This Row],[Hire Date]]=Table4[[#Headers],[Year 3]],Table4[[#This Row],[Annual Salary per Employee]]*Table4[[#This Row],[Number of Employees]],(Table4[[#This Row],[Year 2]])*(1+$B$18))</f>
        <v>0</v>
      </c>
    </row>
    <row r="13" spans="1:20" x14ac:dyDescent="0.15">
      <c r="A13" s="73"/>
      <c r="B13" s="71"/>
      <c r="C13" s="71"/>
      <c r="D13" s="72"/>
      <c r="E13" s="7">
        <f t="shared" si="0"/>
        <v>0</v>
      </c>
      <c r="F13" s="7">
        <f>IF(Table4[[#This Row],[Hire Date]]=Table4[[#Headers],[Month 1]],$E13*$B13,0)</f>
        <v>0</v>
      </c>
      <c r="G13" s="7">
        <f>IF(OR(Table4[[#This Row],[Hire Date]]=Table4[[#Headers],[Month 2]],Table4[[#This Row],[Month 1]]&gt;0),$E13*$B13,0)</f>
        <v>0</v>
      </c>
      <c r="H13" s="7">
        <f>IF(OR(Table4[[#This Row],[Hire Date]]=Table4[[#Headers],[Month 3]],Table4[[#This Row],[Month 2]]&gt;0),$E13*$B13,0)</f>
        <v>0</v>
      </c>
      <c r="I13" s="7">
        <f>IF(OR(Table4[[#This Row],[Hire Date]]=Table4[[#Headers],[Month 4]],Table4[[#This Row],[Month 3]]&gt;0),$E13*$B13,0)</f>
        <v>0</v>
      </c>
      <c r="J13" s="7">
        <f>IF(OR(Table4[[#This Row],[Hire Date]]=Table4[[#Headers],[Month 5]],Table4[[#This Row],[Month 4]]&gt;0),$E13*$B13,0)</f>
        <v>0</v>
      </c>
      <c r="K13" s="7">
        <f>IF(OR(Table4[[#This Row],[Hire Date]]=Table4[[#Headers],[Month 6]],Table4[[#This Row],[Month 5]]&gt;0),$E13*$B13,0)</f>
        <v>0</v>
      </c>
      <c r="L13" s="7">
        <f>IF(OR(Table4[[#This Row],[Hire Date]]=Table4[[#Headers],[Month 7]],Table4[[#This Row],[Month 6]]&gt;0),$E13*$B13,0)</f>
        <v>0</v>
      </c>
      <c r="M13" s="7">
        <f>IF(OR(Table4[[#This Row],[Hire Date]]=Table4[[#Headers],[Month 8]],Table4[[#This Row],[Month 7]]&gt;0),$E13*$B13,0)</f>
        <v>0</v>
      </c>
      <c r="N13" s="7">
        <f>IF(OR(Table4[[#This Row],[Hire Date]]=Table4[[#Headers],[Month 9]],Table4[[#This Row],[Month 8]]&gt;0),$E13*$B13,0)</f>
        <v>0</v>
      </c>
      <c r="O13" s="7">
        <f>IF(OR(Table4[[#This Row],[Hire Date]]=Table4[[#Headers],[Month 10]],Table4[[#This Row],[Month 9]]&gt;0),$E13*$B13,0)</f>
        <v>0</v>
      </c>
      <c r="P13" s="7">
        <f>IF(OR(Table4[[#This Row],[Hire Date]]=Table4[[#Headers],[Month 11]],Table4[[#This Row],[Month 10]]&gt;0),$E13*$B13,0)</f>
        <v>0</v>
      </c>
      <c r="Q13" s="7">
        <f>IF(OR(Table4[[#This Row],[Hire Date]]=Table4[[#Headers],[Month 12]],Table4[[#This Row],[Month 11]]&gt;0),$E13*$B13,0)</f>
        <v>0</v>
      </c>
      <c r="R13" s="61">
        <f t="shared" si="2"/>
        <v>0</v>
      </c>
      <c r="S13" s="61">
        <f>IF(Table4[[#This Row],[Hire Date]]=Table4[[#Headers],[Year 2]],Table4[[#This Row],[Annual Salary per Employee]]*Table4[[#This Row],[Number of Employees]],(Table4[[#This Row],[Month 12]]*12)*(1+$B$18))</f>
        <v>0</v>
      </c>
      <c r="T13" s="61">
        <f>IF(Table4[[#This Row],[Hire Date]]=Table4[[#Headers],[Year 3]],Table4[[#This Row],[Annual Salary per Employee]]*Table4[[#This Row],[Number of Employees]],(Table4[[#This Row],[Year 2]])*(1+$B$18))</f>
        <v>0</v>
      </c>
    </row>
    <row r="14" spans="1:20" x14ac:dyDescent="0.15">
      <c r="A14" s="53" t="s">
        <v>40</v>
      </c>
      <c r="D14" s="54"/>
      <c r="E14" s="55"/>
      <c r="F14" s="8">
        <f>SUBTOTAL(109,Table4[Month 1])</f>
        <v>0</v>
      </c>
      <c r="G14" s="8">
        <f>SUBTOTAL(109,Table4[Month 2])</f>
        <v>0</v>
      </c>
      <c r="H14" s="8">
        <f>SUBTOTAL(109,Table4[Month 3])</f>
        <v>0</v>
      </c>
      <c r="I14" s="8">
        <f>SUBTOTAL(109,Table4[Month 4])</f>
        <v>0</v>
      </c>
      <c r="J14" s="8">
        <f>SUBTOTAL(109,Table4[Month 5])</f>
        <v>0</v>
      </c>
      <c r="K14" s="8">
        <f>SUBTOTAL(109,Table4[Month 6])</f>
        <v>0</v>
      </c>
      <c r="L14" s="8">
        <f>SUBTOTAL(109,Table4[Month 7])</f>
        <v>0</v>
      </c>
      <c r="M14" s="8">
        <f>SUBTOTAL(109,Table4[Month 8])</f>
        <v>0</v>
      </c>
      <c r="N14" s="8">
        <f>SUBTOTAL(109,Table4[Month 9])</f>
        <v>0</v>
      </c>
      <c r="O14" s="8">
        <f>SUBTOTAL(109,Table4[Month 10])</f>
        <v>0</v>
      </c>
      <c r="P14" s="8">
        <f>SUBTOTAL(109,Table4[Month 11])</f>
        <v>0</v>
      </c>
      <c r="Q14" s="59">
        <f>SUBTOTAL(109,Table4[Month 12])</f>
        <v>0</v>
      </c>
      <c r="R14" s="62">
        <f>SUBTOTAL(109,Table4[Year 1])</f>
        <v>0</v>
      </c>
      <c r="S14" s="62">
        <f>SUBTOTAL(109,Table4[Year 2])</f>
        <v>0</v>
      </c>
      <c r="T14" s="62">
        <f>SUBTOTAL(109,Table4[Year 3])</f>
        <v>0</v>
      </c>
    </row>
    <row r="15" spans="1:20" s="68" customFormat="1" ht="11.25" thickBot="1" x14ac:dyDescent="0.2">
      <c r="A15" s="64" t="s">
        <v>55</v>
      </c>
      <c r="B15" s="57">
        <f>SUBTOTAL(109,Table4[Number of Employees])</f>
        <v>0</v>
      </c>
      <c r="C15" s="57"/>
      <c r="D15" s="65"/>
      <c r="E15" s="66"/>
      <c r="F15" s="56">
        <f t="shared" ref="F15:Q15" si="3">IF($E$4&gt;0,(F4/$E$4),0)+IF($E$5&gt;0,(F5/$E$5),0)+IF($E$6&gt;0,(F6/$E$6),0)+IF($E$7&gt;0,(F7/$E$7),0)+IF($E$8&gt;0,(F8/$E$8),0)+IF($E$9&gt;0,(F9/$E$9),0)+IF($E$10&gt;0,(F10/$E$10),0)+IF($E$11&gt;0,(F11/$E$11),0)+IF($E$12&gt;0,(F12/$E$12),0)+IF($E$13&gt;0,(F13/$E$13),0)</f>
        <v>0</v>
      </c>
      <c r="G15" s="56">
        <f t="shared" si="3"/>
        <v>0</v>
      </c>
      <c r="H15" s="56">
        <f t="shared" si="3"/>
        <v>0</v>
      </c>
      <c r="I15" s="56">
        <f t="shared" si="3"/>
        <v>0</v>
      </c>
      <c r="J15" s="56">
        <f t="shared" si="3"/>
        <v>0</v>
      </c>
      <c r="K15" s="56">
        <f t="shared" si="3"/>
        <v>0</v>
      </c>
      <c r="L15" s="56">
        <f t="shared" si="3"/>
        <v>0</v>
      </c>
      <c r="M15" s="56">
        <f t="shared" si="3"/>
        <v>0</v>
      </c>
      <c r="N15" s="56">
        <f t="shared" si="3"/>
        <v>0</v>
      </c>
      <c r="O15" s="56">
        <f t="shared" si="3"/>
        <v>0</v>
      </c>
      <c r="P15" s="56">
        <f t="shared" si="3"/>
        <v>0</v>
      </c>
      <c r="Q15" s="67">
        <f t="shared" si="3"/>
        <v>0</v>
      </c>
      <c r="R15" s="63">
        <f>MAX(F15:Q15)</f>
        <v>0</v>
      </c>
      <c r="S15" s="63">
        <f>R15+SUMIF(Table4[Hire Date],"Year 2",Table4[Number of Employees])</f>
        <v>0</v>
      </c>
      <c r="T15" s="63">
        <f>R15+SUMIF(Table4[Hire Date],"Year 3",Table4[Number of Employees])+SUMIF(Table4[Hire Date],"Year 2",Table4[Number of Employees])</f>
        <v>0</v>
      </c>
    </row>
    <row r="16" spans="1:20" x14ac:dyDescent="0.15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5"/>
      <c r="S16" s="15"/>
      <c r="T16" s="15"/>
    </row>
    <row r="17" spans="1:20" x14ac:dyDescent="0.15">
      <c r="A17" s="12" t="s">
        <v>51</v>
      </c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</row>
    <row r="18" spans="1:20" x14ac:dyDescent="0.15">
      <c r="A18" s="1" t="s">
        <v>91</v>
      </c>
      <c r="B18" s="109">
        <v>0.03</v>
      </c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69"/>
    </row>
    <row r="19" spans="1:20" x14ac:dyDescent="0.15">
      <c r="A19" s="124" t="s">
        <v>92</v>
      </c>
      <c r="B19" s="124"/>
      <c r="C19" s="124"/>
      <c r="D19" s="124"/>
      <c r="E19" s="124"/>
    </row>
    <row r="20" spans="1:20" x14ac:dyDescent="0.15">
      <c r="A20" s="124" t="s">
        <v>93</v>
      </c>
      <c r="B20" s="124"/>
      <c r="C20" s="124"/>
      <c r="D20" s="124"/>
      <c r="E20" s="124"/>
    </row>
    <row r="21" spans="1:20" x14ac:dyDescent="0.15">
      <c r="A21" s="124"/>
      <c r="B21" s="124"/>
      <c r="C21" s="124"/>
      <c r="D21" s="124"/>
      <c r="E21" s="124"/>
    </row>
    <row r="119" spans="3:3" x14ac:dyDescent="0.15">
      <c r="C119" s="1" t="s">
        <v>56</v>
      </c>
    </row>
    <row r="120" spans="3:3" x14ac:dyDescent="0.15">
      <c r="C120" s="1" t="s">
        <v>57</v>
      </c>
    </row>
    <row r="121" spans="3:3" x14ac:dyDescent="0.15">
      <c r="C121" s="1" t="s">
        <v>58</v>
      </c>
    </row>
    <row r="122" spans="3:3" x14ac:dyDescent="0.15">
      <c r="C122" s="1" t="s">
        <v>59</v>
      </c>
    </row>
    <row r="123" spans="3:3" x14ac:dyDescent="0.15">
      <c r="C123" s="1" t="s">
        <v>60</v>
      </c>
    </row>
    <row r="124" spans="3:3" x14ac:dyDescent="0.15">
      <c r="C124" s="1" t="s">
        <v>61</v>
      </c>
    </row>
    <row r="125" spans="3:3" x14ac:dyDescent="0.15">
      <c r="C125" s="1" t="s">
        <v>62</v>
      </c>
    </row>
    <row r="126" spans="3:3" x14ac:dyDescent="0.15">
      <c r="C126" s="1" t="s">
        <v>63</v>
      </c>
    </row>
    <row r="127" spans="3:3" x14ac:dyDescent="0.15">
      <c r="C127" s="1" t="s">
        <v>64</v>
      </c>
    </row>
    <row r="128" spans="3:3" x14ac:dyDescent="0.15">
      <c r="C128" s="1" t="s">
        <v>65</v>
      </c>
    </row>
    <row r="129" spans="3:3" x14ac:dyDescent="0.15">
      <c r="C129" s="1" t="s">
        <v>66</v>
      </c>
    </row>
    <row r="130" spans="3:3" x14ac:dyDescent="0.15">
      <c r="C130" s="1" t="s">
        <v>67</v>
      </c>
    </row>
    <row r="131" spans="3:3" x14ac:dyDescent="0.15">
      <c r="C131" s="1" t="s">
        <v>41</v>
      </c>
    </row>
    <row r="132" spans="3:3" x14ac:dyDescent="0.15">
      <c r="C132" s="1" t="s">
        <v>48</v>
      </c>
    </row>
  </sheetData>
  <mergeCells count="4">
    <mergeCell ref="A20:E20"/>
    <mergeCell ref="A21:E21"/>
    <mergeCell ref="A1:T1"/>
    <mergeCell ref="A19:E19"/>
  </mergeCells>
  <dataValidations count="1">
    <dataValidation type="list" allowBlank="1" showInputMessage="1" showErrorMessage="1" sqref="C4:C13" xr:uid="{802CA480-F7A9-4EC9-AE32-36B6BEE4856B}">
      <formula1>$C$119:$C$132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91E2B-6D28-485C-BAD1-93887AED29E9}">
  <dimension ref="A1:E56"/>
  <sheetViews>
    <sheetView topLeftCell="A7" workbookViewId="0">
      <selection activeCell="H47" sqref="H47"/>
    </sheetView>
  </sheetViews>
  <sheetFormatPr defaultRowHeight="10.5" x14ac:dyDescent="0.15"/>
  <cols>
    <col min="1" max="1" width="23.7109375" style="1" bestFit="1" customWidth="1"/>
    <col min="2" max="2" width="15" style="15" customWidth="1"/>
    <col min="3" max="3" width="15" style="1" customWidth="1"/>
    <col min="4" max="4" width="15" style="15" customWidth="1"/>
    <col min="5" max="16384" width="9.140625" style="1"/>
  </cols>
  <sheetData>
    <row r="1" spans="1:4" ht="12.75" x14ac:dyDescent="0.2">
      <c r="A1" s="105" t="s">
        <v>83</v>
      </c>
    </row>
    <row r="2" spans="1:4" ht="25.5" customHeight="1" x14ac:dyDescent="0.2">
      <c r="A2" s="129" t="s">
        <v>90</v>
      </c>
      <c r="B2" s="129"/>
      <c r="C2" s="129"/>
      <c r="D2" s="129"/>
    </row>
    <row r="4" spans="1:4" x14ac:dyDescent="0.15">
      <c r="A4" s="79" t="s">
        <v>74</v>
      </c>
      <c r="B4" s="80" t="s">
        <v>42</v>
      </c>
      <c r="C4" s="81" t="s">
        <v>43</v>
      </c>
      <c r="D4" s="82" t="s">
        <v>40</v>
      </c>
    </row>
    <row r="5" spans="1:4" x14ac:dyDescent="0.15">
      <c r="A5" s="70"/>
      <c r="B5" s="74"/>
      <c r="C5" s="73"/>
      <c r="D5" s="83">
        <f>B5*C5</f>
        <v>0</v>
      </c>
    </row>
    <row r="6" spans="1:4" x14ac:dyDescent="0.15">
      <c r="A6" s="70"/>
      <c r="B6" s="74"/>
      <c r="C6" s="73"/>
      <c r="D6" s="83">
        <f t="shared" ref="D6:D9" si="0">B6*C6</f>
        <v>0</v>
      </c>
    </row>
    <row r="7" spans="1:4" x14ac:dyDescent="0.15">
      <c r="A7" s="70"/>
      <c r="B7" s="74"/>
      <c r="C7" s="73"/>
      <c r="D7" s="83">
        <f t="shared" si="0"/>
        <v>0</v>
      </c>
    </row>
    <row r="8" spans="1:4" x14ac:dyDescent="0.15">
      <c r="A8" s="70"/>
      <c r="B8" s="74"/>
      <c r="C8" s="73"/>
      <c r="D8" s="83">
        <f t="shared" si="0"/>
        <v>0</v>
      </c>
    </row>
    <row r="9" spans="1:4" x14ac:dyDescent="0.15">
      <c r="A9" s="70"/>
      <c r="B9" s="74"/>
      <c r="C9" s="73"/>
      <c r="D9" s="83">
        <f t="shared" si="0"/>
        <v>0</v>
      </c>
    </row>
    <row r="10" spans="1:4" x14ac:dyDescent="0.15">
      <c r="A10" s="84" t="s">
        <v>40</v>
      </c>
      <c r="B10" s="85"/>
      <c r="C10" s="86"/>
      <c r="D10" s="87">
        <f>SUBTOTAL(109,Table2[Total])</f>
        <v>0</v>
      </c>
    </row>
    <row r="11" spans="1:4" s="12" customFormat="1" x14ac:dyDescent="0.15">
      <c r="A11" s="88"/>
      <c r="B11" s="89"/>
      <c r="C11" s="90"/>
      <c r="D11" s="91"/>
    </row>
    <row r="12" spans="1:4" x14ac:dyDescent="0.15">
      <c r="A12" s="92" t="s">
        <v>78</v>
      </c>
      <c r="B12" s="80" t="s">
        <v>42</v>
      </c>
      <c r="C12" s="81" t="s">
        <v>43</v>
      </c>
      <c r="D12" s="82" t="s">
        <v>40</v>
      </c>
    </row>
    <row r="13" spans="1:4" x14ac:dyDescent="0.15">
      <c r="A13" s="70"/>
      <c r="B13" s="74"/>
      <c r="C13" s="73"/>
      <c r="D13" s="83">
        <f>B13*C13</f>
        <v>0</v>
      </c>
    </row>
    <row r="14" spans="1:4" x14ac:dyDescent="0.15">
      <c r="A14" s="70"/>
      <c r="B14" s="74"/>
      <c r="C14" s="73"/>
      <c r="D14" s="83">
        <f t="shared" ref="D14:D16" si="1">B14*C14</f>
        <v>0</v>
      </c>
    </row>
    <row r="15" spans="1:4" x14ac:dyDescent="0.15">
      <c r="A15" s="70"/>
      <c r="B15" s="74"/>
      <c r="C15" s="73"/>
      <c r="D15" s="83">
        <f t="shared" si="1"/>
        <v>0</v>
      </c>
    </row>
    <row r="16" spans="1:4" x14ac:dyDescent="0.15">
      <c r="A16" s="70"/>
      <c r="B16" s="74"/>
      <c r="C16" s="73"/>
      <c r="D16" s="83">
        <f t="shared" si="1"/>
        <v>0</v>
      </c>
    </row>
    <row r="17" spans="1:5" x14ac:dyDescent="0.15">
      <c r="A17" s="78"/>
      <c r="B17" s="77"/>
      <c r="C17" s="76"/>
      <c r="D17" s="93">
        <f t="shared" ref="D17:D40" si="2">B17*C17</f>
        <v>0</v>
      </c>
    </row>
    <row r="18" spans="1:5" x14ac:dyDescent="0.15">
      <c r="A18" s="84" t="s">
        <v>40</v>
      </c>
      <c r="B18" s="85"/>
      <c r="C18" s="86"/>
      <c r="D18" s="87">
        <f>SUBTOTAL(109,Table3[Total])</f>
        <v>0</v>
      </c>
    </row>
    <row r="19" spans="1:5" x14ac:dyDescent="0.15">
      <c r="A19" s="88"/>
      <c r="B19" s="94"/>
      <c r="C19" s="95"/>
      <c r="D19" s="96"/>
    </row>
    <row r="20" spans="1:5" x14ac:dyDescent="0.15">
      <c r="A20" s="79" t="s">
        <v>75</v>
      </c>
      <c r="B20" s="80" t="s">
        <v>42</v>
      </c>
      <c r="C20" s="81" t="s">
        <v>43</v>
      </c>
      <c r="D20" s="82" t="s">
        <v>40</v>
      </c>
    </row>
    <row r="21" spans="1:5" x14ac:dyDescent="0.15">
      <c r="A21" s="70"/>
      <c r="B21" s="74"/>
      <c r="C21" s="73"/>
      <c r="D21" s="83">
        <f t="shared" si="2"/>
        <v>0</v>
      </c>
    </row>
    <row r="22" spans="1:5" x14ac:dyDescent="0.15">
      <c r="A22" s="70"/>
      <c r="B22" s="74"/>
      <c r="C22" s="73"/>
      <c r="D22" s="83">
        <f t="shared" si="2"/>
        <v>0</v>
      </c>
    </row>
    <row r="23" spans="1:5" x14ac:dyDescent="0.15">
      <c r="A23" s="70"/>
      <c r="B23" s="74"/>
      <c r="C23" s="73"/>
      <c r="D23" s="83">
        <f t="shared" si="2"/>
        <v>0</v>
      </c>
    </row>
    <row r="24" spans="1:5" x14ac:dyDescent="0.15">
      <c r="A24" s="70"/>
      <c r="B24" s="74"/>
      <c r="C24" s="73"/>
      <c r="D24" s="83">
        <f t="shared" si="2"/>
        <v>0</v>
      </c>
    </row>
    <row r="25" spans="1:5" x14ac:dyDescent="0.15">
      <c r="A25" s="78"/>
      <c r="B25" s="77"/>
      <c r="C25" s="76"/>
      <c r="D25" s="93">
        <f t="shared" si="2"/>
        <v>0</v>
      </c>
    </row>
    <row r="26" spans="1:5" x14ac:dyDescent="0.15">
      <c r="A26" s="84" t="s">
        <v>40</v>
      </c>
      <c r="B26" s="85"/>
      <c r="C26" s="86"/>
      <c r="D26" s="87">
        <f>SUBTOTAL(109,Table5[Total])</f>
        <v>0</v>
      </c>
    </row>
    <row r="27" spans="1:5" x14ac:dyDescent="0.15">
      <c r="A27" s="97"/>
      <c r="B27" s="98"/>
      <c r="C27" s="99"/>
      <c r="D27" s="98"/>
      <c r="E27" s="100"/>
    </row>
    <row r="28" spans="1:5" x14ac:dyDescent="0.15">
      <c r="A28" s="79" t="s">
        <v>76</v>
      </c>
      <c r="B28" s="80" t="s">
        <v>42</v>
      </c>
      <c r="C28" s="81" t="s">
        <v>43</v>
      </c>
      <c r="D28" s="82" t="s">
        <v>40</v>
      </c>
    </row>
    <row r="29" spans="1:5" x14ac:dyDescent="0.15">
      <c r="A29" s="70"/>
      <c r="B29" s="74"/>
      <c r="C29" s="73"/>
      <c r="D29" s="83">
        <f t="shared" si="2"/>
        <v>0</v>
      </c>
    </row>
    <row r="30" spans="1:5" x14ac:dyDescent="0.15">
      <c r="A30" s="70"/>
      <c r="B30" s="74"/>
      <c r="C30" s="73"/>
      <c r="D30" s="83">
        <f t="shared" si="2"/>
        <v>0</v>
      </c>
    </row>
    <row r="31" spans="1:5" x14ac:dyDescent="0.15">
      <c r="A31" s="70"/>
      <c r="B31" s="74"/>
      <c r="C31" s="73"/>
      <c r="D31" s="83">
        <f t="shared" si="2"/>
        <v>0</v>
      </c>
    </row>
    <row r="32" spans="1:5" x14ac:dyDescent="0.15">
      <c r="A32" s="70"/>
      <c r="B32" s="74"/>
      <c r="C32" s="73"/>
      <c r="D32" s="83">
        <f t="shared" si="2"/>
        <v>0</v>
      </c>
    </row>
    <row r="33" spans="1:5" x14ac:dyDescent="0.15">
      <c r="A33" s="78"/>
      <c r="B33" s="77"/>
      <c r="C33" s="76"/>
      <c r="D33" s="93">
        <f t="shared" si="2"/>
        <v>0</v>
      </c>
    </row>
    <row r="34" spans="1:5" x14ac:dyDescent="0.15">
      <c r="A34" s="84" t="s">
        <v>40</v>
      </c>
      <c r="B34" s="85"/>
      <c r="C34" s="86"/>
      <c r="D34" s="87">
        <f>SUBTOTAL(109,Table6[Total])</f>
        <v>0</v>
      </c>
    </row>
    <row r="35" spans="1:5" x14ac:dyDescent="0.15">
      <c r="A35" s="97"/>
      <c r="B35" s="98"/>
      <c r="C35" s="99"/>
      <c r="D35" s="98"/>
      <c r="E35" s="100"/>
    </row>
    <row r="36" spans="1:5" x14ac:dyDescent="0.15">
      <c r="A36" s="79" t="s">
        <v>77</v>
      </c>
      <c r="B36" s="80" t="s">
        <v>42</v>
      </c>
      <c r="C36" s="81" t="s">
        <v>43</v>
      </c>
      <c r="D36" s="82" t="s">
        <v>40</v>
      </c>
    </row>
    <row r="37" spans="1:5" x14ac:dyDescent="0.15">
      <c r="A37" s="70"/>
      <c r="B37" s="74"/>
      <c r="C37" s="73"/>
      <c r="D37" s="83">
        <f t="shared" si="2"/>
        <v>0</v>
      </c>
    </row>
    <row r="38" spans="1:5" x14ac:dyDescent="0.15">
      <c r="A38" s="70"/>
      <c r="B38" s="74"/>
      <c r="C38" s="73"/>
      <c r="D38" s="83">
        <f t="shared" si="2"/>
        <v>0</v>
      </c>
    </row>
    <row r="39" spans="1:5" x14ac:dyDescent="0.15">
      <c r="A39" s="70"/>
      <c r="B39" s="74"/>
      <c r="C39" s="73"/>
      <c r="D39" s="83">
        <f t="shared" si="2"/>
        <v>0</v>
      </c>
    </row>
    <row r="40" spans="1:5" x14ac:dyDescent="0.15">
      <c r="A40" s="70"/>
      <c r="B40" s="74"/>
      <c r="C40" s="73"/>
      <c r="D40" s="83">
        <f t="shared" si="2"/>
        <v>0</v>
      </c>
    </row>
    <row r="41" spans="1:5" x14ac:dyDescent="0.15">
      <c r="A41" s="78"/>
      <c r="B41" s="77"/>
      <c r="C41" s="76"/>
      <c r="D41" s="93">
        <f>B41*C41</f>
        <v>0</v>
      </c>
    </row>
    <row r="42" spans="1:5" x14ac:dyDescent="0.15">
      <c r="A42" s="84" t="s">
        <v>40</v>
      </c>
      <c r="B42" s="85"/>
      <c r="C42" s="86"/>
      <c r="D42" s="87">
        <f>SUBTOTAL(109,Table7[Total])</f>
        <v>0</v>
      </c>
    </row>
    <row r="43" spans="1:5" x14ac:dyDescent="0.15">
      <c r="A43" s="97"/>
      <c r="B43" s="98"/>
      <c r="C43" s="99"/>
      <c r="D43" s="98"/>
      <c r="E43" s="100"/>
    </row>
    <row r="44" spans="1:5" x14ac:dyDescent="0.15">
      <c r="A44" s="126" t="s">
        <v>40</v>
      </c>
      <c r="B44" s="127"/>
      <c r="C44" s="128"/>
      <c r="D44" s="101">
        <f>Table2[[#Totals],[Total]]+Table3[[#Totals],[Total]]+Table5[[#Totals],[Total]]+Table6[[#Totals],[Total]]+Table7[[#Totals],[Total]]</f>
        <v>0</v>
      </c>
    </row>
    <row r="47" spans="1:5" x14ac:dyDescent="0.15">
      <c r="A47" s="102" t="s">
        <v>79</v>
      </c>
      <c r="B47" s="7">
        <f>D44</f>
        <v>0</v>
      </c>
    </row>
    <row r="48" spans="1:5" x14ac:dyDescent="0.15">
      <c r="A48" s="102" t="s">
        <v>95</v>
      </c>
      <c r="B48" s="75">
        <v>5</v>
      </c>
      <c r="C48" s="1" t="s">
        <v>84</v>
      </c>
    </row>
    <row r="49" spans="1:5" ht="10.5" customHeight="1" x14ac:dyDescent="0.15">
      <c r="A49" s="102" t="s">
        <v>81</v>
      </c>
      <c r="B49" s="103">
        <v>0.06</v>
      </c>
    </row>
    <row r="50" spans="1:5" x14ac:dyDescent="0.15">
      <c r="A50" s="102" t="s">
        <v>80</v>
      </c>
      <c r="B50" s="7">
        <f>IF(B47&gt;75000,PMT(B49/12,B48*12,-B47/2)+PMT(B49/12,36,-B47/2),PMT(B49/12,B48*12,-B47))</f>
        <v>0</v>
      </c>
      <c r="C50" s="1" t="s">
        <v>87</v>
      </c>
    </row>
    <row r="52" spans="1:5" x14ac:dyDescent="0.15">
      <c r="B52" s="1"/>
    </row>
    <row r="53" spans="1:5" x14ac:dyDescent="0.15">
      <c r="A53" s="1" t="s">
        <v>85</v>
      </c>
      <c r="B53" s="1"/>
    </row>
    <row r="54" spans="1:5" ht="10.5" customHeight="1" x14ac:dyDescent="0.15">
      <c r="A54" s="1" t="s">
        <v>96</v>
      </c>
      <c r="B54" s="104"/>
    </row>
    <row r="55" spans="1:5" ht="10.5" customHeight="1" x14ac:dyDescent="0.15">
      <c r="A55" s="1" t="s">
        <v>89</v>
      </c>
      <c r="B55" s="104"/>
    </row>
    <row r="56" spans="1:5" x14ac:dyDescent="0.15">
      <c r="A56" s="124" t="s">
        <v>88</v>
      </c>
      <c r="B56" s="124"/>
      <c r="C56" s="124"/>
      <c r="D56" s="124"/>
      <c r="E56" s="124"/>
    </row>
  </sheetData>
  <mergeCells count="3">
    <mergeCell ref="A44:C44"/>
    <mergeCell ref="A56:E56"/>
    <mergeCell ref="A2:D2"/>
  </mergeCells>
  <pageMargins left="0.7" right="0.7" top="0.75" bottom="0.75" header="0.3" footer="0.3"/>
  <pageSetup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P&amp;L projection</vt:lpstr>
      <vt:lpstr>Personnel</vt:lpstr>
      <vt:lpstr>Use of Funds</vt:lpstr>
      <vt:lpstr>'P&amp;L projection'!Print_Area</vt:lpstr>
      <vt:lpstr>Personnel!Print_Area</vt:lpstr>
      <vt:lpstr>'P&amp;L projection'!Print_Titles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Khan</dc:creator>
  <cp:lastModifiedBy>Kathleen</cp:lastModifiedBy>
  <cp:lastPrinted>2018-08-14T18:47:11Z</cp:lastPrinted>
  <dcterms:created xsi:type="dcterms:W3CDTF">2001-02-14T23:59:14Z</dcterms:created>
  <dcterms:modified xsi:type="dcterms:W3CDTF">2018-08-20T15:28:02Z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